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18" sheetId="27" r:id="rId1"/>
    <sheet name="02.18" sheetId="28" r:id="rId2"/>
    <sheet name="03.18" sheetId="29" r:id="rId3"/>
    <sheet name="04.18" sheetId="30" r:id="rId4"/>
    <sheet name="05.18" sheetId="31" r:id="rId5"/>
    <sheet name="06.18" sheetId="32" r:id="rId6"/>
    <sheet name="07.18" sheetId="33" r:id="rId7"/>
    <sheet name="08.18" sheetId="34" r:id="rId8"/>
    <sheet name="09.18" sheetId="25" r:id="rId9"/>
    <sheet name="10.18" sheetId="26" r:id="rId10"/>
    <sheet name="11.18" sheetId="35" r:id="rId11"/>
    <sheet name="12.18" sheetId="36" r:id="rId12"/>
  </sheets>
  <definedNames>
    <definedName name="_xlnm._FilterDatabase" localSheetId="0" hidden="1">'01.18'!$I$12:$I$56</definedName>
    <definedName name="_xlnm._FilterDatabase" localSheetId="1" hidden="1">'02.18'!$I$12:$I$56</definedName>
    <definedName name="_xlnm._FilterDatabase" localSheetId="2" hidden="1">'03.18'!$I$12:$I$56</definedName>
    <definedName name="_xlnm._FilterDatabase" localSheetId="3" hidden="1">'04.18'!$I$12:$I$56</definedName>
    <definedName name="_xlnm._FilterDatabase" localSheetId="4" hidden="1">'05.18'!$I$12:$I$56</definedName>
    <definedName name="_xlnm._FilterDatabase" localSheetId="5" hidden="1">'06.18'!$I$12:$I$56</definedName>
    <definedName name="_xlnm._FilterDatabase" localSheetId="6" hidden="1">'07.18'!$I$12:$I$56</definedName>
    <definedName name="_xlnm._FilterDatabase" localSheetId="7" hidden="1">'08.18'!$I$12:$I$56</definedName>
    <definedName name="_xlnm._FilterDatabase" localSheetId="8" hidden="1">'09.18'!$I$12:$I$56</definedName>
    <definedName name="_xlnm._FilterDatabase" localSheetId="9" hidden="1">'10.18'!$I$12:$I$56</definedName>
    <definedName name="_xlnm._FilterDatabase" localSheetId="10" hidden="1">'11.18'!$I$12:$I$56</definedName>
    <definedName name="_xlnm._FilterDatabase" localSheetId="11" hidden="1">'12.18'!$I$12:$I$56</definedName>
    <definedName name="_xlnm.Print_Area" localSheetId="0">'01.18'!$A$1:$I$115</definedName>
    <definedName name="_xlnm.Print_Area" localSheetId="1">'02.18'!$A$1:$I$113</definedName>
    <definedName name="_xlnm.Print_Area" localSheetId="2">'03.18'!$A$1:$I$112</definedName>
    <definedName name="_xlnm.Print_Area" localSheetId="3">'04.18'!$A$1:$I$113</definedName>
    <definedName name="_xlnm.Print_Area" localSheetId="4">'05.18'!$A$1:$I$115</definedName>
    <definedName name="_xlnm.Print_Area" localSheetId="5">'06.18'!$A$1:$I$119</definedName>
    <definedName name="_xlnm.Print_Area" localSheetId="6">'07.18'!$A$1:$I$112</definedName>
    <definedName name="_xlnm.Print_Area" localSheetId="7">'08.18'!$A$1:$I$116</definedName>
    <definedName name="_xlnm.Print_Area" localSheetId="8">'09.18'!$A$1:$I$113</definedName>
    <definedName name="_xlnm.Print_Area" localSheetId="9">'10.18'!$A$1:$I$116</definedName>
    <definedName name="_xlnm.Print_Area" localSheetId="10">'11.18'!$A$1:$I$112</definedName>
    <definedName name="_xlnm.Print_Area" localSheetId="11">'12.18'!$A$1:$I$112</definedName>
  </definedNames>
  <calcPr calcId="124519"/>
</workbook>
</file>

<file path=xl/calcChain.xml><?xml version="1.0" encoding="utf-8"?>
<calcChain xmlns="http://schemas.openxmlformats.org/spreadsheetml/2006/main">
  <c r="I85" i="36"/>
  <c r="I87"/>
  <c r="I88"/>
  <c r="H88"/>
  <c r="I61"/>
  <c r="H61"/>
  <c r="I43"/>
  <c r="I42"/>
  <c r="I88" i="35" l="1"/>
  <c r="I87"/>
  <c r="I43"/>
  <c r="I92" i="26" l="1"/>
  <c r="I91"/>
  <c r="I85"/>
  <c r="I90"/>
  <c r="I89"/>
  <c r="I88"/>
  <c r="I85" i="25" l="1"/>
  <c r="I89"/>
  <c r="I88"/>
  <c r="I92" i="34"/>
  <c r="I91"/>
  <c r="I90"/>
  <c r="I89"/>
  <c r="I85" i="29"/>
  <c r="I57" i="28"/>
  <c r="I85" i="27"/>
  <c r="I63" i="33" l="1"/>
  <c r="I81"/>
  <c r="I85" i="32"/>
  <c r="I63"/>
  <c r="I95"/>
  <c r="I94"/>
  <c r="I93"/>
  <c r="I92"/>
  <c r="I91"/>
  <c r="I90"/>
  <c r="I89"/>
  <c r="I88" l="1"/>
  <c r="I81"/>
  <c r="I91" i="31"/>
  <c r="I87"/>
  <c r="I88"/>
  <c r="I85"/>
  <c r="I19"/>
  <c r="I89" i="30"/>
  <c r="I89" i="28"/>
  <c r="I91" i="27"/>
  <c r="I85" i="30"/>
  <c r="I88" l="1"/>
  <c r="I87"/>
  <c r="H87"/>
  <c r="I61"/>
  <c r="I43"/>
  <c r="F61" i="29"/>
  <c r="I43"/>
  <c r="I43" i="28"/>
  <c r="I42"/>
  <c r="I43" i="27"/>
  <c r="I42"/>
  <c r="I88" i="28" l="1"/>
  <c r="H88"/>
  <c r="F61"/>
  <c r="I90" i="27"/>
  <c r="H90"/>
  <c r="I89"/>
  <c r="H89"/>
  <c r="I88"/>
  <c r="H88"/>
  <c r="I87"/>
  <c r="H87"/>
  <c r="F61"/>
  <c r="H61" s="1"/>
  <c r="H87" i="36" l="1"/>
  <c r="E84"/>
  <c r="F84" s="1"/>
  <c r="I84" s="1"/>
  <c r="F83"/>
  <c r="I83" s="1"/>
  <c r="I81"/>
  <c r="H81"/>
  <c r="H79"/>
  <c r="I78"/>
  <c r="I77"/>
  <c r="H77"/>
  <c r="F77"/>
  <c r="H76"/>
  <c r="I75"/>
  <c r="H75"/>
  <c r="H74"/>
  <c r="H73"/>
  <c r="F73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H63"/>
  <c r="F63"/>
  <c r="F60"/>
  <c r="H60" s="1"/>
  <c r="I58"/>
  <c r="H58"/>
  <c r="F57"/>
  <c r="I57" s="1"/>
  <c r="I54"/>
  <c r="H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H26"/>
  <c r="F26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8" i="35"/>
  <c r="H87"/>
  <c r="E84"/>
  <c r="F84" s="1"/>
  <c r="F83"/>
  <c r="H83" s="1"/>
  <c r="I81"/>
  <c r="H81"/>
  <c r="H79"/>
  <c r="I78"/>
  <c r="I77"/>
  <c r="F77"/>
  <c r="H77" s="1"/>
  <c r="H76"/>
  <c r="I75"/>
  <c r="H75"/>
  <c r="H74"/>
  <c r="F73"/>
  <c r="H73" s="1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H61"/>
  <c r="F60"/>
  <c r="H60" s="1"/>
  <c r="I58"/>
  <c r="H58"/>
  <c r="F57"/>
  <c r="H57" s="1"/>
  <c r="I54"/>
  <c r="H54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H18" s="1"/>
  <c r="F17"/>
  <c r="H17" s="1"/>
  <c r="F16"/>
  <c r="I16" s="1"/>
  <c r="F90" i="26"/>
  <c r="H90" s="1"/>
  <c r="H89"/>
  <c r="H88"/>
  <c r="I75"/>
  <c r="I58"/>
  <c r="H88" i="25"/>
  <c r="I63"/>
  <c r="F54"/>
  <c r="I63" i="34"/>
  <c r="I87"/>
  <c r="H87"/>
  <c r="E84"/>
  <c r="F84" s="1"/>
  <c r="F83"/>
  <c r="I83" s="1"/>
  <c r="H81"/>
  <c r="H79"/>
  <c r="I78"/>
  <c r="I77"/>
  <c r="H77"/>
  <c r="F77"/>
  <c r="H76"/>
  <c r="I75"/>
  <c r="H75"/>
  <c r="H74"/>
  <c r="H73"/>
  <c r="F73"/>
  <c r="F71"/>
  <c r="H71" s="1"/>
  <c r="I70"/>
  <c r="H70"/>
  <c r="F69"/>
  <c r="I69" s="1"/>
  <c r="F68"/>
  <c r="H68" s="1"/>
  <c r="H67"/>
  <c r="F67"/>
  <c r="I67" s="1"/>
  <c r="F66"/>
  <c r="H66" s="1"/>
  <c r="F65"/>
  <c r="I65" s="1"/>
  <c r="F64"/>
  <c r="H64" s="1"/>
  <c r="F63"/>
  <c r="H63" s="1"/>
  <c r="H61"/>
  <c r="I61"/>
  <c r="I85" s="1"/>
  <c r="H60"/>
  <c r="F60"/>
  <c r="H58"/>
  <c r="F57"/>
  <c r="I57" s="1"/>
  <c r="F54"/>
  <c r="H54" s="1"/>
  <c r="I53"/>
  <c r="H53"/>
  <c r="H52"/>
  <c r="F52"/>
  <c r="I52" s="1"/>
  <c r="F51"/>
  <c r="H51" s="1"/>
  <c r="F50"/>
  <c r="I50" s="1"/>
  <c r="F49"/>
  <c r="H49" s="1"/>
  <c r="H48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28"/>
  <c r="H28" s="1"/>
  <c r="F27"/>
  <c r="I27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H57" i="36" l="1"/>
  <c r="H80" s="1"/>
  <c r="H27" i="35"/>
  <c r="I89"/>
  <c r="H41" i="36"/>
  <c r="I89"/>
  <c r="H49"/>
  <c r="H51"/>
  <c r="I18"/>
  <c r="H18"/>
  <c r="I16"/>
  <c r="H17"/>
  <c r="I20"/>
  <c r="H21"/>
  <c r="I27"/>
  <c r="H28"/>
  <c r="I31"/>
  <c r="H32"/>
  <c r="I33"/>
  <c r="I34"/>
  <c r="H39"/>
  <c r="I40"/>
  <c r="H45"/>
  <c r="I46"/>
  <c r="H47"/>
  <c r="I48"/>
  <c r="I50"/>
  <c r="I52"/>
  <c r="I71"/>
  <c r="H83"/>
  <c r="H84"/>
  <c r="H85" s="1"/>
  <c r="H16" i="35"/>
  <c r="H42"/>
  <c r="H20"/>
  <c r="H34"/>
  <c r="I57"/>
  <c r="H80"/>
  <c r="H33"/>
  <c r="H31"/>
  <c r="H48"/>
  <c r="H52"/>
  <c r="H40"/>
  <c r="H46"/>
  <c r="H50"/>
  <c r="H84"/>
  <c r="H85" s="1"/>
  <c r="I84"/>
  <c r="I17"/>
  <c r="I18"/>
  <c r="I21"/>
  <c r="I28"/>
  <c r="I32"/>
  <c r="I39"/>
  <c r="I41"/>
  <c r="I45"/>
  <c r="I47"/>
  <c r="I49"/>
  <c r="I51"/>
  <c r="I61"/>
  <c r="I85" s="1"/>
  <c r="I71"/>
  <c r="I83"/>
  <c r="H19" i="34"/>
  <c r="H23"/>
  <c r="H27"/>
  <c r="H33"/>
  <c r="H40"/>
  <c r="H46"/>
  <c r="H50"/>
  <c r="H57"/>
  <c r="H65"/>
  <c r="H69"/>
  <c r="H16"/>
  <c r="H21"/>
  <c r="H25"/>
  <c r="H31"/>
  <c r="H42"/>
  <c r="I84"/>
  <c r="H84"/>
  <c r="H85" s="1"/>
  <c r="I17"/>
  <c r="I18"/>
  <c r="I20"/>
  <c r="I22"/>
  <c r="I24"/>
  <c r="I26"/>
  <c r="I28"/>
  <c r="I32"/>
  <c r="I39"/>
  <c r="I41"/>
  <c r="I45"/>
  <c r="I47"/>
  <c r="I49"/>
  <c r="I51"/>
  <c r="I54"/>
  <c r="I66"/>
  <c r="I68"/>
  <c r="I71"/>
  <c r="H83"/>
  <c r="I91" i="36" l="1"/>
  <c r="I91" i="35"/>
  <c r="I94" i="34"/>
  <c r="H80"/>
  <c r="I87" i="33" l="1"/>
  <c r="H87"/>
  <c r="E84"/>
  <c r="F84" s="1"/>
  <c r="F83"/>
  <c r="I83" s="1"/>
  <c r="H81"/>
  <c r="H79"/>
  <c r="I78"/>
  <c r="I77"/>
  <c r="F77"/>
  <c r="H77" s="1"/>
  <c r="H76"/>
  <c r="I75"/>
  <c r="H75"/>
  <c r="H74"/>
  <c r="H73"/>
  <c r="F73"/>
  <c r="F71"/>
  <c r="I71" s="1"/>
  <c r="I70"/>
  <c r="H70"/>
  <c r="F69"/>
  <c r="I69" s="1"/>
  <c r="F68"/>
  <c r="I68" s="1"/>
  <c r="F67"/>
  <c r="I67" s="1"/>
  <c r="F66"/>
  <c r="I66" s="1"/>
  <c r="F65"/>
  <c r="I65" s="1"/>
  <c r="F64"/>
  <c r="H64" s="1"/>
  <c r="F63"/>
  <c r="H63" s="1"/>
  <c r="H61"/>
  <c r="I61"/>
  <c r="I85" s="1"/>
  <c r="H60"/>
  <c r="F60"/>
  <c r="H58"/>
  <c r="F57"/>
  <c r="I57" s="1"/>
  <c r="F54"/>
  <c r="I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F45"/>
  <c r="I45" s="1"/>
  <c r="I43"/>
  <c r="H43"/>
  <c r="F42"/>
  <c r="I42" s="1"/>
  <c r="F41"/>
  <c r="I41" s="1"/>
  <c r="F40"/>
  <c r="I40" s="1"/>
  <c r="F39"/>
  <c r="I39" s="1"/>
  <c r="I38"/>
  <c r="H38"/>
  <c r="H36"/>
  <c r="H35"/>
  <c r="H34"/>
  <c r="F34"/>
  <c r="I34" s="1"/>
  <c r="E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88" i="32"/>
  <c r="I75"/>
  <c r="I87"/>
  <c r="H87"/>
  <c r="E84"/>
  <c r="F84" s="1"/>
  <c r="F83"/>
  <c r="H83" s="1"/>
  <c r="H81"/>
  <c r="H79"/>
  <c r="I78"/>
  <c r="I77"/>
  <c r="F77"/>
  <c r="H77" s="1"/>
  <c r="H76"/>
  <c r="H75"/>
  <c r="H74"/>
  <c r="F73"/>
  <c r="H73" s="1"/>
  <c r="F71"/>
  <c r="I71" s="1"/>
  <c r="I70"/>
  <c r="H70"/>
  <c r="F69"/>
  <c r="H69" s="1"/>
  <c r="F68"/>
  <c r="I68" s="1"/>
  <c r="F67"/>
  <c r="H67" s="1"/>
  <c r="F66"/>
  <c r="I66" s="1"/>
  <c r="F65"/>
  <c r="H65" s="1"/>
  <c r="F64"/>
  <c r="H64" s="1"/>
  <c r="F63"/>
  <c r="H63" s="1"/>
  <c r="H61"/>
  <c r="F60"/>
  <c r="H60" s="1"/>
  <c r="H58"/>
  <c r="F57"/>
  <c r="H57" s="1"/>
  <c r="F54"/>
  <c r="I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90" i="31"/>
  <c r="H89"/>
  <c r="H88"/>
  <c r="I65"/>
  <c r="I24"/>
  <c r="I26"/>
  <c r="H87"/>
  <c r="E84"/>
  <c r="F84" s="1"/>
  <c r="F83"/>
  <c r="I83" s="1"/>
  <c r="H81"/>
  <c r="H79"/>
  <c r="I78"/>
  <c r="I77"/>
  <c r="H77"/>
  <c r="F77"/>
  <c r="H76"/>
  <c r="H75"/>
  <c r="H74"/>
  <c r="F73"/>
  <c r="H73" s="1"/>
  <c r="F71"/>
  <c r="I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I61"/>
  <c r="F60"/>
  <c r="H60" s="1"/>
  <c r="H58"/>
  <c r="F57"/>
  <c r="I57" s="1"/>
  <c r="F54"/>
  <c r="I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8" i="30"/>
  <c r="E84"/>
  <c r="F84" s="1"/>
  <c r="I84" s="1"/>
  <c r="F83"/>
  <c r="I83" s="1"/>
  <c r="H81"/>
  <c r="H79"/>
  <c r="I78"/>
  <c r="I77"/>
  <c r="H77"/>
  <c r="F77"/>
  <c r="H76"/>
  <c r="H75"/>
  <c r="H74"/>
  <c r="F73"/>
  <c r="H73" s="1"/>
  <c r="H71"/>
  <c r="F71"/>
  <c r="I71" s="1"/>
  <c r="I70"/>
  <c r="H70"/>
  <c r="H69"/>
  <c r="F69"/>
  <c r="H68"/>
  <c r="F68"/>
  <c r="H67"/>
  <c r="F67"/>
  <c r="H66"/>
  <c r="F66"/>
  <c r="H65"/>
  <c r="F65"/>
  <c r="H64"/>
  <c r="F64"/>
  <c r="I63"/>
  <c r="F63"/>
  <c r="H63" s="1"/>
  <c r="H61"/>
  <c r="F61"/>
  <c r="H60"/>
  <c r="F60"/>
  <c r="H58"/>
  <c r="F57"/>
  <c r="I57" s="1"/>
  <c r="F54"/>
  <c r="I54" s="1"/>
  <c r="I53"/>
  <c r="H53"/>
  <c r="F52"/>
  <c r="I52" s="1"/>
  <c r="F51"/>
  <c r="I51" s="1"/>
  <c r="F50"/>
  <c r="I50" s="1"/>
  <c r="F49"/>
  <c r="I49" s="1"/>
  <c r="F48"/>
  <c r="I48" s="1"/>
  <c r="F47"/>
  <c r="I47" s="1"/>
  <c r="F46"/>
  <c r="I46" s="1"/>
  <c r="F45"/>
  <c r="I45" s="1"/>
  <c r="H43"/>
  <c r="F42"/>
  <c r="I42" s="1"/>
  <c r="F41"/>
  <c r="I41" s="1"/>
  <c r="H40"/>
  <c r="F40"/>
  <c r="I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H26"/>
  <c r="F26"/>
  <c r="H25"/>
  <c r="F25"/>
  <c r="H24"/>
  <c r="F24"/>
  <c r="H23"/>
  <c r="F23"/>
  <c r="H22"/>
  <c r="F22"/>
  <c r="F21"/>
  <c r="I21" s="1"/>
  <c r="F20"/>
  <c r="H20" s="1"/>
  <c r="F19"/>
  <c r="H19" s="1"/>
  <c r="E18"/>
  <c r="F18" s="1"/>
  <c r="F17"/>
  <c r="I17" s="1"/>
  <c r="F16"/>
  <c r="H16" s="1"/>
  <c r="I87" i="29"/>
  <c r="H87"/>
  <c r="E84"/>
  <c r="F84" s="1"/>
  <c r="H84" s="1"/>
  <c r="H85" s="1"/>
  <c r="F83"/>
  <c r="H83" s="1"/>
  <c r="H81"/>
  <c r="H79"/>
  <c r="I78"/>
  <c r="I77"/>
  <c r="H77"/>
  <c r="F77"/>
  <c r="H76"/>
  <c r="H75"/>
  <c r="H74"/>
  <c r="F73"/>
  <c r="H73" s="1"/>
  <c r="H71"/>
  <c r="F71"/>
  <c r="I71" s="1"/>
  <c r="I70"/>
  <c r="H70"/>
  <c r="H69"/>
  <c r="F69"/>
  <c r="H68"/>
  <c r="F68"/>
  <c r="H67"/>
  <c r="F67"/>
  <c r="H66"/>
  <c r="F66"/>
  <c r="H65"/>
  <c r="F65"/>
  <c r="H64"/>
  <c r="F64"/>
  <c r="I63"/>
  <c r="F63"/>
  <c r="H63" s="1"/>
  <c r="H61"/>
  <c r="I61"/>
  <c r="H60"/>
  <c r="F60"/>
  <c r="H58"/>
  <c r="F57"/>
  <c r="I57" s="1"/>
  <c r="F54"/>
  <c r="H54" s="1"/>
  <c r="I53"/>
  <c r="H53"/>
  <c r="H52"/>
  <c r="F52"/>
  <c r="I52" s="1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F39"/>
  <c r="H39" s="1"/>
  <c r="I38"/>
  <c r="H38"/>
  <c r="H36"/>
  <c r="H35"/>
  <c r="F34"/>
  <c r="I34" s="1"/>
  <c r="E34"/>
  <c r="F33"/>
  <c r="I33" s="1"/>
  <c r="F32"/>
  <c r="H32" s="1"/>
  <c r="F31"/>
  <c r="I31" s="1"/>
  <c r="F28"/>
  <c r="H28" s="1"/>
  <c r="F27"/>
  <c r="I27" s="1"/>
  <c r="F26"/>
  <c r="H26" s="1"/>
  <c r="F25"/>
  <c r="H25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I87" i="28"/>
  <c r="H87"/>
  <c r="E84"/>
  <c r="F84" s="1"/>
  <c r="I84" s="1"/>
  <c r="F83"/>
  <c r="I83" s="1"/>
  <c r="H81"/>
  <c r="H79"/>
  <c r="I78"/>
  <c r="I77"/>
  <c r="H77"/>
  <c r="F77"/>
  <c r="H76"/>
  <c r="H75"/>
  <c r="H74"/>
  <c r="F73"/>
  <c r="H73" s="1"/>
  <c r="H71"/>
  <c r="F71"/>
  <c r="I71" s="1"/>
  <c r="I70"/>
  <c r="H70"/>
  <c r="F69"/>
  <c r="H69" s="1"/>
  <c r="F68"/>
  <c r="H68" s="1"/>
  <c r="F67"/>
  <c r="H67" s="1"/>
  <c r="F66"/>
  <c r="H66" s="1"/>
  <c r="F65"/>
  <c r="H65" s="1"/>
  <c r="F64"/>
  <c r="H64" s="1"/>
  <c r="I63"/>
  <c r="F63"/>
  <c r="H63" s="1"/>
  <c r="H61"/>
  <c r="I61"/>
  <c r="F60"/>
  <c r="H60" s="1"/>
  <c r="H58"/>
  <c r="F57"/>
  <c r="I85" s="1"/>
  <c r="F54"/>
  <c r="I54" s="1"/>
  <c r="I53"/>
  <c r="H53"/>
  <c r="F52"/>
  <c r="I52" s="1"/>
  <c r="F51"/>
  <c r="I51" s="1"/>
  <c r="F50"/>
  <c r="H50" s="1"/>
  <c r="F49"/>
  <c r="I49" s="1"/>
  <c r="F48"/>
  <c r="H48" s="1"/>
  <c r="H47"/>
  <c r="F47"/>
  <c r="I47" s="1"/>
  <c r="F46"/>
  <c r="H46" s="1"/>
  <c r="F45"/>
  <c r="I45" s="1"/>
  <c r="H43"/>
  <c r="H42"/>
  <c r="F42"/>
  <c r="F41"/>
  <c r="I41" s="1"/>
  <c r="F40"/>
  <c r="I40" s="1"/>
  <c r="F39"/>
  <c r="I39" s="1"/>
  <c r="I38"/>
  <c r="H38"/>
  <c r="H36"/>
  <c r="H35"/>
  <c r="H34"/>
  <c r="F34"/>
  <c r="I34" s="1"/>
  <c r="E34"/>
  <c r="F33"/>
  <c r="I33" s="1"/>
  <c r="F32"/>
  <c r="I32" s="1"/>
  <c r="F31"/>
  <c r="H31" s="1"/>
  <c r="H28"/>
  <c r="F28"/>
  <c r="I28" s="1"/>
  <c r="F27"/>
  <c r="H27" s="1"/>
  <c r="F26"/>
  <c r="H26" s="1"/>
  <c r="F25"/>
  <c r="H25" s="1"/>
  <c r="F24"/>
  <c r="H24" s="1"/>
  <c r="H23"/>
  <c r="F23"/>
  <c r="H22"/>
  <c r="F22"/>
  <c r="F21"/>
  <c r="I21" s="1"/>
  <c r="F20"/>
  <c r="I20" s="1"/>
  <c r="F19"/>
  <c r="H19" s="1"/>
  <c r="E18"/>
  <c r="F18" s="1"/>
  <c r="I18" s="1"/>
  <c r="F17"/>
  <c r="I17" s="1"/>
  <c r="H16"/>
  <c r="F16"/>
  <c r="I16" s="1"/>
  <c r="I63" i="27"/>
  <c r="F60"/>
  <c r="H60" s="1"/>
  <c r="H58"/>
  <c r="F57"/>
  <c r="I57" s="1"/>
  <c r="F54"/>
  <c r="H57" i="28" l="1"/>
  <c r="H57" i="27"/>
  <c r="H48" i="33"/>
  <c r="H42"/>
  <c r="H52"/>
  <c r="H40"/>
  <c r="H46"/>
  <c r="H50"/>
  <c r="H57"/>
  <c r="H66" i="32"/>
  <c r="H42" i="30"/>
  <c r="H57"/>
  <c r="H80" s="1"/>
  <c r="H57" i="29"/>
  <c r="H80"/>
  <c r="H80" i="28"/>
  <c r="H20"/>
  <c r="H32"/>
  <c r="H33"/>
  <c r="H40"/>
  <c r="H49"/>
  <c r="H52"/>
  <c r="H65" i="33"/>
  <c r="H69"/>
  <c r="H67"/>
  <c r="I84"/>
  <c r="H84"/>
  <c r="H85" s="1"/>
  <c r="I18"/>
  <c r="H18"/>
  <c r="I16"/>
  <c r="H17"/>
  <c r="I19"/>
  <c r="H20"/>
  <c r="I21"/>
  <c r="H22"/>
  <c r="I23"/>
  <c r="H24"/>
  <c r="I25"/>
  <c r="H26"/>
  <c r="I27"/>
  <c r="H28"/>
  <c r="I31"/>
  <c r="H32"/>
  <c r="I33"/>
  <c r="H39"/>
  <c r="H41"/>
  <c r="H45"/>
  <c r="H47"/>
  <c r="H49"/>
  <c r="H51"/>
  <c r="H54"/>
  <c r="H66"/>
  <c r="H68"/>
  <c r="H71"/>
  <c r="H83"/>
  <c r="H39" i="32"/>
  <c r="H54"/>
  <c r="H71"/>
  <c r="H41"/>
  <c r="H68"/>
  <c r="H80" s="1"/>
  <c r="H47"/>
  <c r="H51"/>
  <c r="H45"/>
  <c r="H49"/>
  <c r="I18"/>
  <c r="H18"/>
  <c r="H84"/>
  <c r="H85" s="1"/>
  <c r="I84"/>
  <c r="I16"/>
  <c r="H17"/>
  <c r="I19"/>
  <c r="H20"/>
  <c r="I21"/>
  <c r="H22"/>
  <c r="I23"/>
  <c r="H24"/>
  <c r="I25"/>
  <c r="H26"/>
  <c r="I27"/>
  <c r="H28"/>
  <c r="I31"/>
  <c r="H32"/>
  <c r="I33"/>
  <c r="I34"/>
  <c r="I40"/>
  <c r="I42"/>
  <c r="I46"/>
  <c r="I48"/>
  <c r="I50"/>
  <c r="I52"/>
  <c r="I57"/>
  <c r="I61"/>
  <c r="I65"/>
  <c r="I67"/>
  <c r="I69"/>
  <c r="I83"/>
  <c r="I68" i="31"/>
  <c r="I66"/>
  <c r="H61"/>
  <c r="I22"/>
  <c r="I25"/>
  <c r="I23"/>
  <c r="I69"/>
  <c r="I67"/>
  <c r="H71"/>
  <c r="H57"/>
  <c r="I84"/>
  <c r="H84"/>
  <c r="H85" s="1"/>
  <c r="I18"/>
  <c r="H18"/>
  <c r="I16"/>
  <c r="H17"/>
  <c r="I20"/>
  <c r="H21"/>
  <c r="I27"/>
  <c r="H28"/>
  <c r="I31"/>
  <c r="H32"/>
  <c r="I33"/>
  <c r="I34"/>
  <c r="H39"/>
  <c r="I40"/>
  <c r="H41"/>
  <c r="I42"/>
  <c r="H45"/>
  <c r="I46"/>
  <c r="H47"/>
  <c r="I48"/>
  <c r="H49"/>
  <c r="I50"/>
  <c r="H51"/>
  <c r="I52"/>
  <c r="H54"/>
  <c r="H83"/>
  <c r="H50" i="30"/>
  <c r="H46"/>
  <c r="H48"/>
  <c r="H52"/>
  <c r="I18"/>
  <c r="H18"/>
  <c r="I16"/>
  <c r="H17"/>
  <c r="I20"/>
  <c r="H21"/>
  <c r="I27"/>
  <c r="H28"/>
  <c r="I31"/>
  <c r="H32"/>
  <c r="I33"/>
  <c r="I34"/>
  <c r="H39"/>
  <c r="H41"/>
  <c r="H45"/>
  <c r="H47"/>
  <c r="H49"/>
  <c r="H51"/>
  <c r="H54"/>
  <c r="H83"/>
  <c r="H84"/>
  <c r="H85" s="1"/>
  <c r="H50" i="29"/>
  <c r="H48"/>
  <c r="H18"/>
  <c r="I18"/>
  <c r="H16"/>
  <c r="I17"/>
  <c r="H20"/>
  <c r="I21"/>
  <c r="H27"/>
  <c r="I28"/>
  <c r="H31"/>
  <c r="I32"/>
  <c r="H33"/>
  <c r="H34"/>
  <c r="I39"/>
  <c r="H40"/>
  <c r="I41"/>
  <c r="H42"/>
  <c r="I45"/>
  <c r="H46"/>
  <c r="I47"/>
  <c r="I49"/>
  <c r="I51"/>
  <c r="I54"/>
  <c r="I83"/>
  <c r="I84"/>
  <c r="H17" i="28"/>
  <c r="H18"/>
  <c r="H21"/>
  <c r="I27"/>
  <c r="I31"/>
  <c r="H39"/>
  <c r="H41"/>
  <c r="H45"/>
  <c r="I46"/>
  <c r="I48"/>
  <c r="I50"/>
  <c r="H51"/>
  <c r="H54"/>
  <c r="H83"/>
  <c r="H84"/>
  <c r="H85" s="1"/>
  <c r="I61" i="27"/>
  <c r="E84"/>
  <c r="F84" s="1"/>
  <c r="F83"/>
  <c r="I83" s="1"/>
  <c r="H81"/>
  <c r="H79"/>
  <c r="I78"/>
  <c r="I77"/>
  <c r="F77"/>
  <c r="H77" s="1"/>
  <c r="H76"/>
  <c r="H75"/>
  <c r="H74"/>
  <c r="F73"/>
  <c r="H73" s="1"/>
  <c r="F71"/>
  <c r="I71" s="1"/>
  <c r="I70"/>
  <c r="H70"/>
  <c r="F69"/>
  <c r="H69" s="1"/>
  <c r="F68"/>
  <c r="H68" s="1"/>
  <c r="F67"/>
  <c r="H67" s="1"/>
  <c r="F66"/>
  <c r="H66" s="1"/>
  <c r="F65"/>
  <c r="H65" s="1"/>
  <c r="F64"/>
  <c r="H64" s="1"/>
  <c r="F63"/>
  <c r="H63" s="1"/>
  <c r="I54"/>
  <c r="H54"/>
  <c r="I53"/>
  <c r="H53"/>
  <c r="F52"/>
  <c r="I52" s="1"/>
  <c r="F51"/>
  <c r="H51" s="1"/>
  <c r="H50"/>
  <c r="F50"/>
  <c r="I50" s="1"/>
  <c r="F49"/>
  <c r="H49" s="1"/>
  <c r="F48"/>
  <c r="I48" s="1"/>
  <c r="F47"/>
  <c r="H47" s="1"/>
  <c r="F46"/>
  <c r="I46" s="1"/>
  <c r="F45"/>
  <c r="H45" s="1"/>
  <c r="H43"/>
  <c r="F42"/>
  <c r="F41"/>
  <c r="H41" s="1"/>
  <c r="H40"/>
  <c r="F40"/>
  <c r="I40" s="1"/>
  <c r="F39"/>
  <c r="H39" s="1"/>
  <c r="I38"/>
  <c r="H38"/>
  <c r="H36"/>
  <c r="H35"/>
  <c r="H34"/>
  <c r="F34"/>
  <c r="I34" s="1"/>
  <c r="E34"/>
  <c r="F33"/>
  <c r="I33" s="1"/>
  <c r="F32"/>
  <c r="H32" s="1"/>
  <c r="F31"/>
  <c r="I31" s="1"/>
  <c r="F28"/>
  <c r="H28" s="1"/>
  <c r="H27"/>
  <c r="F27"/>
  <c r="I27" s="1"/>
  <c r="H26"/>
  <c r="F26"/>
  <c r="H25"/>
  <c r="F25"/>
  <c r="H24"/>
  <c r="F24"/>
  <c r="H23"/>
  <c r="F23"/>
  <c r="H22"/>
  <c r="F22"/>
  <c r="F21"/>
  <c r="H21" s="1"/>
  <c r="F20"/>
  <c r="I20" s="1"/>
  <c r="H19"/>
  <c r="F19"/>
  <c r="F18"/>
  <c r="H18" s="1"/>
  <c r="E18"/>
  <c r="F17"/>
  <c r="H17" s="1"/>
  <c r="H16"/>
  <c r="F16"/>
  <c r="I16" s="1"/>
  <c r="I90" i="33" l="1"/>
  <c r="H80" i="31"/>
  <c r="I90" i="29"/>
  <c r="I91" i="28"/>
  <c r="H80" i="33"/>
  <c r="I97" i="32"/>
  <c r="I93" i="31"/>
  <c r="I91" i="30"/>
  <c r="H46" i="27"/>
  <c r="H31"/>
  <c r="H33"/>
  <c r="H42"/>
  <c r="H48"/>
  <c r="H52"/>
  <c r="H80"/>
  <c r="H71"/>
  <c r="H20"/>
  <c r="I84"/>
  <c r="H84"/>
  <c r="H85" s="1"/>
  <c r="I17"/>
  <c r="I18"/>
  <c r="I21"/>
  <c r="I28"/>
  <c r="I32"/>
  <c r="I39"/>
  <c r="I41"/>
  <c r="I45"/>
  <c r="I47"/>
  <c r="I49"/>
  <c r="I51"/>
  <c r="H83"/>
  <c r="I93" l="1"/>
  <c r="I81" i="26" l="1"/>
  <c r="I63"/>
  <c r="I87"/>
  <c r="H87"/>
  <c r="E84"/>
  <c r="F84" s="1"/>
  <c r="F83"/>
  <c r="I83" s="1"/>
  <c r="H81"/>
  <c r="H79"/>
  <c r="I78"/>
  <c r="I77"/>
  <c r="F77"/>
  <c r="H77" s="1"/>
  <c r="H76"/>
  <c r="H75"/>
  <c r="H74"/>
  <c r="F73"/>
  <c r="H73" s="1"/>
  <c r="F71"/>
  <c r="H71" s="1"/>
  <c r="I70"/>
  <c r="H70"/>
  <c r="F69"/>
  <c r="H69" s="1"/>
  <c r="F68"/>
  <c r="H68" s="1"/>
  <c r="F67"/>
  <c r="H67" s="1"/>
  <c r="F66"/>
  <c r="H66" s="1"/>
  <c r="F65"/>
  <c r="H65" s="1"/>
  <c r="F64"/>
  <c r="H64" s="1"/>
  <c r="H63"/>
  <c r="F63"/>
  <c r="H61"/>
  <c r="F60"/>
  <c r="H60" s="1"/>
  <c r="H58"/>
  <c r="F57"/>
  <c r="H57" s="1"/>
  <c r="I54"/>
  <c r="H54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F39"/>
  <c r="I39" s="1"/>
  <c r="I38"/>
  <c r="H38"/>
  <c r="H36"/>
  <c r="H35"/>
  <c r="F34"/>
  <c r="H34" s="1"/>
  <c r="E34"/>
  <c r="F33"/>
  <c r="H33" s="1"/>
  <c r="F32"/>
  <c r="I32" s="1"/>
  <c r="F31"/>
  <c r="H31" s="1"/>
  <c r="F28"/>
  <c r="I28" s="1"/>
  <c r="F27"/>
  <c r="H27" s="1"/>
  <c r="F26"/>
  <c r="H26" s="1"/>
  <c r="F25"/>
  <c r="H25" s="1"/>
  <c r="F24"/>
  <c r="H24" s="1"/>
  <c r="F23"/>
  <c r="H23" s="1"/>
  <c r="F22"/>
  <c r="H22" s="1"/>
  <c r="F21"/>
  <c r="I21" s="1"/>
  <c r="F20"/>
  <c r="H20" s="1"/>
  <c r="F19"/>
  <c r="H19" s="1"/>
  <c r="E18"/>
  <c r="F18" s="1"/>
  <c r="H17"/>
  <c r="F17"/>
  <c r="I17" s="1"/>
  <c r="F16"/>
  <c r="H16" s="1"/>
  <c r="H83" l="1"/>
  <c r="H51"/>
  <c r="H80"/>
  <c r="H47"/>
  <c r="H49"/>
  <c r="I18"/>
  <c r="H18"/>
  <c r="I84"/>
  <c r="H84"/>
  <c r="H85" s="1"/>
  <c r="I20"/>
  <c r="H21"/>
  <c r="I27"/>
  <c r="H28"/>
  <c r="I31"/>
  <c r="H32"/>
  <c r="I33"/>
  <c r="I34"/>
  <c r="H39"/>
  <c r="I40"/>
  <c r="H41"/>
  <c r="I42"/>
  <c r="H45"/>
  <c r="I46"/>
  <c r="I48"/>
  <c r="I50"/>
  <c r="I52"/>
  <c r="I61"/>
  <c r="I71"/>
  <c r="I16"/>
  <c r="I71" i="25"/>
  <c r="I70"/>
  <c r="I61"/>
  <c r="I77"/>
  <c r="I87"/>
  <c r="I94" i="26" l="1"/>
  <c r="I54" i="25"/>
  <c r="I53"/>
  <c r="I43"/>
  <c r="H87"/>
  <c r="E84"/>
  <c r="F83"/>
  <c r="H81"/>
  <c r="H79"/>
  <c r="F77"/>
  <c r="H77" s="1"/>
  <c r="H76"/>
  <c r="H75"/>
  <c r="H74"/>
  <c r="F73"/>
  <c r="H73" s="1"/>
  <c r="F71"/>
  <c r="H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H54"/>
  <c r="H53"/>
  <c r="F52"/>
  <c r="H52" s="1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H42" s="1"/>
  <c r="F41"/>
  <c r="H41" s="1"/>
  <c r="F40"/>
  <c r="H40" s="1"/>
  <c r="F39"/>
  <c r="H39" s="1"/>
  <c r="H38"/>
  <c r="F28"/>
  <c r="H28" s="1"/>
  <c r="H36"/>
  <c r="H35"/>
  <c r="F27"/>
  <c r="H27" s="1"/>
  <c r="F34"/>
  <c r="H34" s="1"/>
  <c r="E34"/>
  <c r="F33"/>
  <c r="H33" s="1"/>
  <c r="F32"/>
  <c r="H32" s="1"/>
  <c r="F31"/>
  <c r="H31" s="1"/>
  <c r="F26"/>
  <c r="H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H16" s="1"/>
  <c r="I17"/>
  <c r="I32"/>
  <c r="I38"/>
  <c r="I39"/>
  <c r="I40"/>
  <c r="I41"/>
  <c r="I42"/>
  <c r="I78"/>
  <c r="H83" l="1"/>
  <c r="I83"/>
  <c r="I45"/>
  <c r="I49"/>
  <c r="I47"/>
  <c r="I50"/>
  <c r="I91" s="1"/>
  <c r="I48"/>
  <c r="I46"/>
  <c r="I52"/>
  <c r="I51"/>
  <c r="I27"/>
  <c r="I31"/>
  <c r="I34"/>
  <c r="I28"/>
  <c r="I33"/>
  <c r="I21"/>
  <c r="I20"/>
  <c r="I16"/>
  <c r="H80"/>
  <c r="F84"/>
  <c r="I18"/>
  <c r="H84" l="1"/>
  <c r="H85" s="1"/>
  <c r="I84"/>
</calcChain>
</file>

<file path=xl/sharedStrings.xml><?xml version="1.0" encoding="utf-8"?>
<sst xmlns="http://schemas.openxmlformats.org/spreadsheetml/2006/main" count="2672" uniqueCount="247">
  <si>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</si>
  <si>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</si>
  <si>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</si>
  <si>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</si>
  <si>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</si>
  <si>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</si>
  <si>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</si>
  <si>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</si>
  <si>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</si>
  <si>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</si>
  <si>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</si>
  <si>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</si>
  <si>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</si>
  <si>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</si>
  <si>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</si>
  <si>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</si>
  <si>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</si>
  <si>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</si>
  <si>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</si>
  <si>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</si>
  <si>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</si>
  <si>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</si>
  <si>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</si>
  <si>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</si>
  <si>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</si>
  <si>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</si>
  <si>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</si>
  <si>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</si>
  <si>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</si>
  <si>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</si>
  <si>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</si>
  <si>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</si>
  <si>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</si>
  <si>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</si>
  <si>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</si>
  <si>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</si>
  <si>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</si>
  <si>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</si>
  <si>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</si>
  <si>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</si>
  <si>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</si>
  <si>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</si>
  <si>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</si>
  <si>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</si>
  <si>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</si>
  <si>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</si>
  <si>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</si>
  <si>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</si>
  <si>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</si>
  <si>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</si>
  <si>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</si>
  <si>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</si>
  <si>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</si>
  <si>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</si>
  <si>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</si>
  <si>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</si>
  <si>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</si>
  <si>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</si>
  <si>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</si>
  <si>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</si>
  <si>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</si>
  <si>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</si>
  <si>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</si>
  <si>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</si>
  <si>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</si>
  <si>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</si>
  <si>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</si>
  <si>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</si>
  <si>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</si>
  <si>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</si>
  <si>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</si>
  <si>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</si>
  <si>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</si>
  <si>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</si>
  <si>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</si>
  <si>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</si>
  <si>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</si>
  <si>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</si>
  <si>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</si>
  <si>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</si>
  <si>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</si>
  <si>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</si>
  <si>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место</t>
  </si>
  <si>
    <t xml:space="preserve">II. Уборка земельного участка </t>
  </si>
  <si>
    <t>ООО «Жилсервис»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</si>
  <si>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</si>
  <si>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</si>
  <si>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</si>
  <si>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</si>
  <si>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</si>
  <si>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</si>
  <si>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</si>
  <si>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</si>
  <si>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</si>
  <si>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</si>
  <si>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</si>
  <si>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</si>
  <si>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</si>
  <si>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</si>
  <si>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</si>
  <si>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</si>
  <si>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</si>
  <si>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</si>
  <si>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</si>
  <si>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</si>
  <si>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</si>
  <si>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</si>
  <si>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</si>
  <si>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</si>
  <si>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</si>
  <si>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</si>
  <si>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</si>
  <si>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</si>
  <si>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</si>
  <si>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</si>
  <si>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</si>
  <si>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</si>
  <si>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</si>
  <si>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</si>
  <si>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</si>
  <si>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</si>
  <si>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</si>
  <si>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</si>
  <si>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</si>
  <si>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24 раз за сезон</t>
  </si>
  <si>
    <t>Пескопосыпка территории: крыльца и вход.площади</t>
  </si>
  <si>
    <t>Работа автовышки</t>
  </si>
  <si>
    <t>маш-час</t>
  </si>
  <si>
    <t>ТО внутренних сетей водопровода и канализации</t>
  </si>
  <si>
    <t>руб/м2 в мес.</t>
  </si>
  <si>
    <t>12 раз в год</t>
  </si>
  <si>
    <t>Смена светодиодных светильников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</si>
  <si>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</si>
  <si>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</si>
  <si>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</si>
  <si>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</t>
  </si>
  <si>
    <t>Прочистка каналов</t>
  </si>
  <si>
    <t>Дератизация</t>
  </si>
  <si>
    <t>Снятие показаний эл.счетчика коммунального назначения</t>
  </si>
  <si>
    <t xml:space="preserve">приемки оказанных услуг и выполненных работ по содержанию и текущему ремонту
общего имущества в многоквартирном доме №49 по ул.Октябрьская пгт.Ярега
</t>
  </si>
  <si>
    <t>156 раз в год</t>
  </si>
  <si>
    <t>104 раза в год</t>
  </si>
  <si>
    <t xml:space="preserve">24 раза в год </t>
  </si>
  <si>
    <t>Смена арматуры - вентилей и клапанов обратных муфтовых диаметром до 20 мм</t>
  </si>
  <si>
    <t>1 шт</t>
  </si>
  <si>
    <t>генеральный директор Куканов Ю.Л.</t>
  </si>
  <si>
    <t>5 раз в год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</si>
  <si>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</si>
  <si>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</si>
  <si>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</si>
  <si>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</si>
  <si>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</si>
  <si>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</si>
  <si>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</si>
  <si>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</si>
  <si>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</si>
  <si>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</si>
  <si>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</si>
  <si>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</si>
  <si>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№9</t>
  </si>
  <si>
    <t>АКТ №10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</si>
  <si>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</si>
  <si>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д.49</t>
    </r>
  </si>
  <si>
    <t>II. Уборка земельного участка</t>
  </si>
  <si>
    <t>52 раза в сезон</t>
  </si>
  <si>
    <t>78 раз за сезон</t>
  </si>
  <si>
    <t>Итого затраты за месяц</t>
  </si>
  <si>
    <t>Установка хомута диаметром до 50 мм</t>
  </si>
  <si>
    <t>АКТ №8</t>
  </si>
  <si>
    <t>м</t>
  </si>
  <si>
    <t>АКТ №11</t>
  </si>
  <si>
    <t>АКТ №12</t>
  </si>
  <si>
    <t>за период с 01.01.2018 г. по 31.01.2018 г.</t>
  </si>
  <si>
    <t>Очистка канализационной сети внутренней</t>
  </si>
  <si>
    <t>1м</t>
  </si>
  <si>
    <t>Водосчетчик ВСКМ Ду20 в комплекте с присоед.узлом</t>
  </si>
  <si>
    <t>за период с 01.02.2018 г. по 28.02.2018 г.</t>
  </si>
  <si>
    <t>Счетчик горячей воды ВСТ-20</t>
  </si>
  <si>
    <t>за период с 01.03.2018 г. по 31.03.2018 г.</t>
  </si>
  <si>
    <t>за период с 01.04.2018 г. по 30.04.2018 г.</t>
  </si>
  <si>
    <t>*19</t>
  </si>
  <si>
    <t>*19-справочно</t>
  </si>
  <si>
    <t>*20</t>
  </si>
  <si>
    <t>*20-справочно</t>
  </si>
  <si>
    <t>2. Всего за период с 01.04.2018 по 30.04.2018 выполнено работ (оказано услуг) на общую сумму: 32584,26 руб.</t>
  </si>
  <si>
    <t>(тридцать две тысячи пятьсот восемьдесят четыре рубля 26 копеек)</t>
  </si>
  <si>
    <t>за период с 01.05.2018 г. по 31.05.2018 г.</t>
  </si>
  <si>
    <t>*35</t>
  </si>
  <si>
    <t>*35-справочно</t>
  </si>
  <si>
    <t>2. Всего за период с 01.05.2018 по 31.05.2018 выполнено работ (оказано услуг) на общую сумму: 83861,31 руб.</t>
  </si>
  <si>
    <t>(восемьдесят три тысячи восемьсот шестьдесят один рубль 31 копейка)</t>
  </si>
  <si>
    <t>за период с 01.06.2018 г. по 30.06.2018 г.</t>
  </si>
  <si>
    <t>Установка хомута д=до 50 мм</t>
  </si>
  <si>
    <t>Тройник 2</t>
  </si>
  <si>
    <t>Муфта разъемная20*1/2 ВР</t>
  </si>
  <si>
    <t>Муфта разъемная20*1/2 НР</t>
  </si>
  <si>
    <t>Смена участтка трубопровода на полипропиленовые трубы PN20 Dу20</t>
  </si>
  <si>
    <t>Внеплановый осмотр водопроводов, канализации, отопления в квартирах</t>
  </si>
  <si>
    <t>100 кв.</t>
  </si>
  <si>
    <t>*16</t>
  </si>
  <si>
    <t>2. Всего за период с 01.06.2018 по 30.06.2018 выполнено работ (оказано услуг) на общую сумму: 30352,80 руб.</t>
  </si>
  <si>
    <t>(тридцать тысяч триста пятьдесят два рубля 80 копеек)</t>
  </si>
  <si>
    <t>*15</t>
  </si>
  <si>
    <t>*15-справочно</t>
  </si>
  <si>
    <t>ООО «Движение»</t>
  </si>
  <si>
    <t>за период с 01.07.2018 г. по 31.07.2018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</si>
  <si>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</si>
  <si>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2. Всего за период с 01.07.2018 по 31.07.2018 выполнено работ (оказано услуг) на общую сумму: 30909,76 руб.</t>
  </si>
  <si>
    <t>(тридцать тысяч девятьсот девять рублей 76 копеек)</t>
  </si>
  <si>
    <t>2. Всего за период с 01.01.2018 по 31.01.2018 выполнено работ (оказано услуг) на общую сумму: 39629,97 руб.</t>
  </si>
  <si>
    <t>(тридцать девять тысяч шестьсот двадцать девять рублей 97 копеек)</t>
  </si>
  <si>
    <t>2. Всего за период с 01.02.2018 по 28.02.2018 выполнено работ (оказано услуг) на общую сумму: 34023,67 руб.</t>
  </si>
  <si>
    <t>(тридцать четыре тысячи двадцать три рубля 67 копеек)</t>
  </si>
  <si>
    <t>2. Всего за период с 01.03.2018 по 31.03.2018 выполнено работ (оказано услуг) на общую сумму: 29042,62 руб.</t>
  </si>
  <si>
    <t>(двадцать девять тысяч сорок два рубля 62 копейки)</t>
  </si>
  <si>
    <t>за период с 01.08.2018 г. по 31.08.2018 г.</t>
  </si>
  <si>
    <t>Смена светильников с лампами накаливания</t>
  </si>
  <si>
    <t>Демонтаж осветительных приборов. Электросчетчики</t>
  </si>
  <si>
    <t>10шт</t>
  </si>
  <si>
    <t>*14</t>
  </si>
  <si>
    <t>*14-справочно</t>
  </si>
  <si>
    <t>Замена трансформаторов тока</t>
  </si>
  <si>
    <t>2. Всего за период с 01.08.2018 по 31.08.2018 выполнено работ (оказано услуг) на общую сумму: 34424,76 руб.</t>
  </si>
  <si>
    <t>(тридцать четыре тысячи четыреста двадцать четыре рубля 76 копеек)</t>
  </si>
  <si>
    <t>за период с 01.09.2018 г. по 30.09.2018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</si>
  <si>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15.08.2016г.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</si>
  <si>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*24</t>
  </si>
  <si>
    <t>*24-справочно</t>
  </si>
  <si>
    <t>2. Всего за период с 01.09.2018 по 30.09.2018 выполнено работ (оказано услуг) на общую сумму: 38700,00 руб.</t>
  </si>
  <si>
    <t>(тридцать восемь тысяч семьсот рублей 00 копеек)</t>
  </si>
  <si>
    <t>за период с 01.10.2018 г. по 31.10.2018 г.</t>
  </si>
  <si>
    <t>Смена дверных приборов - проушины</t>
  </si>
  <si>
    <t>Смена дверных приборов /замки навесные)</t>
  </si>
  <si>
    <t>*17</t>
  </si>
  <si>
    <t>*17-справочно</t>
  </si>
  <si>
    <t>Настройка СПТ</t>
  </si>
  <si>
    <t>2. Всего за период с 01.10.2018 по 31.10.2018 выполнено работ (оказано услуг) на общую сумму: 40813,37 руб.</t>
  </si>
  <si>
    <t>(сорок тысяч восемьсот тринадцать рублей 37 копеек)</t>
  </si>
  <si>
    <t>Смена дверных приборов - пружины</t>
  </si>
  <si>
    <t>Очистка вручную от снега и наледи люков каналиационных и водопроводных колодцев</t>
  </si>
  <si>
    <t>(двадцать две тысячи триста восемнадцать рублей 07 копеек)</t>
  </si>
  <si>
    <t>2. Всего за период с 01.11.2018 по 30.11.2018 выполнено работ (оказано услуг) на общую сумму: 22318,07 руб.</t>
  </si>
  <si>
    <t>за период с 01.11.2018 г. по 30.11.2018 г.</t>
  </si>
  <si>
    <t>за период с 01.12.2018 г. по 31.12.2018 г.</t>
  </si>
  <si>
    <t>Укрепление оконных и дверных приборов -  петель</t>
  </si>
  <si>
    <t>2. Всего за период с 01.12.2018 по 31.12.2018 выполнено работ (оказано услуг) на общую сумму: 25113,61 руб.</t>
  </si>
  <si>
    <t>(двадцать пять тысяч сто тринадцать рублей 61 копейка)</t>
  </si>
</sst>
</file>

<file path=xl/styles.xml><?xml version="1.0" encoding="utf-8"?>
<styleSheet xmlns="http://schemas.openxmlformats.org/spreadsheetml/2006/main">
  <numFmts count="1">
    <numFmt numFmtId="164" formatCode="#,##0.000"/>
  </numFmts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5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0" xfId="0" applyFont="1"/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20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5"/>
  <sheetViews>
    <sheetView topLeftCell="A94" workbookViewId="0">
      <selection activeCell="B96" sqref="B96: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150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172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43131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161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1" si="4">F38/6*G38</f>
        <v>950.18499999999995</v>
      </c>
      <c r="J38" s="24"/>
      <c r="L38" s="19"/>
      <c r="M38" s="20"/>
      <c r="N38" s="21"/>
    </row>
    <row r="39" spans="1:14" ht="31.5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>F42/7.5*G42</f>
        <v>112.98470999999999</v>
      </c>
      <c r="J42" s="24"/>
      <c r="L42" s="19"/>
      <c r="M42" s="20"/>
      <c r="N42" s="21"/>
    </row>
    <row r="43" spans="1:14" ht="15.75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>F43/7.5*G43</f>
        <v>39.718800000000002</v>
      </c>
      <c r="J43" s="24"/>
      <c r="L43" s="19"/>
      <c r="M43" s="20"/>
      <c r="N43" s="21"/>
    </row>
    <row r="44" spans="1:14" ht="15.7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15.75" customHeight="1">
      <c r="A50" s="30">
        <v>12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/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32.25" hidden="1" customHeight="1">
      <c r="A52" s="30"/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5.75" hidden="1" customHeight="1">
      <c r="A53" s="30"/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5.75" customHeight="1">
      <c r="A54" s="30">
        <v>13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5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148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14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14</v>
      </c>
      <c r="B61" s="115" t="s">
        <v>137</v>
      </c>
      <c r="C61" s="116" t="s">
        <v>25</v>
      </c>
      <c r="D61" s="115" t="s">
        <v>130</v>
      </c>
      <c r="E61" s="117">
        <v>110</v>
      </c>
      <c r="F61" s="118">
        <f>E61*12</f>
        <v>1320</v>
      </c>
      <c r="G61" s="119">
        <v>1.2</v>
      </c>
      <c r="H61" s="120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7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7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7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7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7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7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7"/>
        <v>0.18621000000000001</v>
      </c>
      <c r="I70" s="13">
        <f>F70*G70</f>
        <v>186.21</v>
      </c>
    </row>
    <row r="71" spans="1:9" ht="15.75" customHeight="1">
      <c r="A71" s="30">
        <v>15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7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8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8"/>
        <v>0.65</v>
      </c>
      <c r="I74" s="13">
        <v>0</v>
      </c>
    </row>
    <row r="75" spans="1:9" ht="15.75" hidden="1" customHeight="1">
      <c r="A75" s="30"/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7"/>
        <v>0.18725099999999997</v>
      </c>
      <c r="I75" s="13">
        <v>0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16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7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17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18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I84+I83+I77+I71+I61+I54+I50+I43+I42+I41+I40+I39+I38+I28+I27+I18+I17+I16</f>
        <v>35927.167311500001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ht="15.75" customHeight="1">
      <c r="A87" s="30">
        <v>19</v>
      </c>
      <c r="B87" s="46" t="s">
        <v>173</v>
      </c>
      <c r="C87" s="47" t="s">
        <v>174</v>
      </c>
      <c r="D87" s="14"/>
      <c r="E87" s="18"/>
      <c r="F87" s="13">
        <v>10</v>
      </c>
      <c r="G87" s="13">
        <v>134.12</v>
      </c>
      <c r="H87" s="61">
        <f t="shared" ref="H87:H90" si="9">G87*F87/1000</f>
        <v>1.3411999999999999</v>
      </c>
      <c r="I87" s="121">
        <f>G87*(10)</f>
        <v>1341.2</v>
      </c>
    </row>
    <row r="88" spans="1:9" ht="15.75" customHeight="1">
      <c r="A88" s="30" t="s">
        <v>182</v>
      </c>
      <c r="B88" s="46" t="s">
        <v>138</v>
      </c>
      <c r="C88" s="47" t="s">
        <v>108</v>
      </c>
      <c r="D88" s="43"/>
      <c r="E88" s="13"/>
      <c r="F88" s="13">
        <v>52</v>
      </c>
      <c r="G88" s="13">
        <v>55.55</v>
      </c>
      <c r="H88" s="13">
        <f t="shared" si="9"/>
        <v>2.8885999999999998</v>
      </c>
      <c r="I88" s="13">
        <f>G88*26</f>
        <v>1444.3</v>
      </c>
    </row>
    <row r="89" spans="1:9" ht="15.75" customHeight="1">
      <c r="A89" s="30">
        <v>21</v>
      </c>
      <c r="B89" s="46" t="s">
        <v>81</v>
      </c>
      <c r="C89" s="47" t="s">
        <v>108</v>
      </c>
      <c r="D89" s="43"/>
      <c r="E89" s="13"/>
      <c r="F89" s="13">
        <v>1</v>
      </c>
      <c r="G89" s="13">
        <v>197.48</v>
      </c>
      <c r="H89" s="13">
        <f t="shared" si="9"/>
        <v>0.19747999999999999</v>
      </c>
      <c r="I89" s="13">
        <f>G89</f>
        <v>197.48</v>
      </c>
    </row>
    <row r="90" spans="1:9" ht="15.75" customHeight="1">
      <c r="A90" s="30">
        <v>22</v>
      </c>
      <c r="B90" s="111" t="s">
        <v>175</v>
      </c>
      <c r="C90" s="30" t="s">
        <v>108</v>
      </c>
      <c r="D90" s="122"/>
      <c r="E90" s="18"/>
      <c r="F90" s="123">
        <v>2</v>
      </c>
      <c r="G90" s="13">
        <v>1082.06</v>
      </c>
      <c r="H90" s="61">
        <f t="shared" si="9"/>
        <v>2.16412</v>
      </c>
      <c r="I90" s="121">
        <f>G90*2</f>
        <v>2164.12</v>
      </c>
    </row>
    <row r="91" spans="1:9" ht="15.75" customHeight="1">
      <c r="A91" s="30"/>
      <c r="B91" s="41" t="s">
        <v>52</v>
      </c>
      <c r="C91" s="37"/>
      <c r="D91" s="44"/>
      <c r="E91" s="37">
        <v>1</v>
      </c>
      <c r="F91" s="37"/>
      <c r="G91" s="37"/>
      <c r="H91" s="37"/>
      <c r="I91" s="32">
        <f>I90+I89+I87</f>
        <v>3702.8</v>
      </c>
    </row>
    <row r="92" spans="1:9" ht="15.75" customHeight="1">
      <c r="A92" s="30"/>
      <c r="B92" s="43" t="s">
        <v>79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166</v>
      </c>
      <c r="C93" s="33"/>
      <c r="D93" s="33"/>
      <c r="E93" s="33"/>
      <c r="F93" s="33"/>
      <c r="G93" s="33"/>
      <c r="H93" s="33"/>
      <c r="I93" s="40">
        <f>I85+I91</f>
        <v>39629.967311500004</v>
      </c>
    </row>
    <row r="94" spans="1:9">
      <c r="A94" s="147" t="s">
        <v>183</v>
      </c>
      <c r="B94" s="148"/>
      <c r="C94" s="148"/>
      <c r="D94" s="148"/>
      <c r="E94" s="148"/>
      <c r="F94" s="148"/>
      <c r="G94" s="148"/>
      <c r="H94" s="148"/>
      <c r="I94" s="148"/>
    </row>
    <row r="95" spans="1:9" ht="15.75">
      <c r="A95" s="139" t="s">
        <v>209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 customHeight="1">
      <c r="A96" s="54"/>
      <c r="B96" s="140" t="s">
        <v>210</v>
      </c>
      <c r="C96" s="140"/>
      <c r="D96" s="140"/>
      <c r="E96" s="140"/>
      <c r="F96" s="140"/>
      <c r="G96" s="140"/>
      <c r="H96" s="60"/>
      <c r="I96" s="3"/>
    </row>
    <row r="97" spans="1:9">
      <c r="A97" s="91"/>
      <c r="B97" s="135" t="s">
        <v>6</v>
      </c>
      <c r="C97" s="135"/>
      <c r="D97" s="135"/>
      <c r="E97" s="135"/>
      <c r="F97" s="135"/>
      <c r="G97" s="135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1" t="s">
        <v>7</v>
      </c>
      <c r="B99" s="141"/>
      <c r="C99" s="141"/>
      <c r="D99" s="141"/>
      <c r="E99" s="141"/>
      <c r="F99" s="141"/>
      <c r="G99" s="141"/>
      <c r="H99" s="141"/>
      <c r="I99" s="141"/>
    </row>
    <row r="100" spans="1:9" ht="15.75" customHeight="1">
      <c r="A100" s="141" t="s">
        <v>8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>
      <c r="A101" s="142" t="s">
        <v>62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>
      <c r="A102" s="11"/>
    </row>
    <row r="103" spans="1:9" ht="15.75">
      <c r="A103" s="133" t="s">
        <v>9</v>
      </c>
      <c r="B103" s="133"/>
      <c r="C103" s="133"/>
      <c r="D103" s="133"/>
      <c r="E103" s="133"/>
      <c r="F103" s="133"/>
      <c r="G103" s="133"/>
      <c r="H103" s="133"/>
      <c r="I103" s="133"/>
    </row>
    <row r="104" spans="1:9" ht="15.75">
      <c r="A104" s="4"/>
    </row>
    <row r="105" spans="1:9" ht="15.75">
      <c r="B105" s="88" t="s">
        <v>10</v>
      </c>
      <c r="C105" s="134" t="s">
        <v>145</v>
      </c>
      <c r="D105" s="134"/>
      <c r="E105" s="134"/>
      <c r="F105" s="58"/>
      <c r="I105" s="90"/>
    </row>
    <row r="106" spans="1:9">
      <c r="A106" s="91"/>
      <c r="C106" s="135" t="s">
        <v>11</v>
      </c>
      <c r="D106" s="135"/>
      <c r="E106" s="135"/>
      <c r="F106" s="25"/>
      <c r="I106" s="89" t="s">
        <v>12</v>
      </c>
    </row>
    <row r="107" spans="1:9" ht="15.75">
      <c r="A107" s="26"/>
      <c r="C107" s="12"/>
      <c r="D107" s="12"/>
      <c r="G107" s="12"/>
      <c r="H107" s="12"/>
    </row>
    <row r="108" spans="1:9" ht="15.75" customHeight="1">
      <c r="B108" s="88" t="s">
        <v>13</v>
      </c>
      <c r="C108" s="136"/>
      <c r="D108" s="136"/>
      <c r="E108" s="136"/>
      <c r="F108" s="59"/>
      <c r="I108" s="90"/>
    </row>
    <row r="109" spans="1:9" ht="15.75" customHeight="1">
      <c r="A109" s="91"/>
      <c r="C109" s="137" t="s">
        <v>11</v>
      </c>
      <c r="D109" s="137"/>
      <c r="E109" s="137"/>
      <c r="F109" s="91"/>
      <c r="I109" s="89" t="s">
        <v>12</v>
      </c>
    </row>
    <row r="110" spans="1:9" ht="15.75" customHeight="1">
      <c r="A110" s="4" t="s">
        <v>14</v>
      </c>
    </row>
    <row r="111" spans="1:9">
      <c r="A111" s="138" t="s">
        <v>15</v>
      </c>
      <c r="B111" s="138"/>
      <c r="C111" s="138"/>
      <c r="D111" s="138"/>
      <c r="E111" s="138"/>
      <c r="F111" s="138"/>
      <c r="G111" s="138"/>
      <c r="H111" s="138"/>
      <c r="I111" s="138"/>
    </row>
    <row r="112" spans="1:9" ht="45" customHeight="1">
      <c r="A112" s="129" t="s">
        <v>16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0" customHeight="1">
      <c r="A113" s="129" t="s">
        <v>17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21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" customHeight="1">
      <c r="A115" s="129" t="s">
        <v>20</v>
      </c>
      <c r="B115" s="129"/>
      <c r="C115" s="129"/>
      <c r="D115" s="129"/>
      <c r="E115" s="129"/>
      <c r="F115" s="129"/>
      <c r="G115" s="129"/>
      <c r="H115" s="129"/>
      <c r="I115" s="129"/>
    </row>
  </sheetData>
  <autoFilter ref="I12:I56"/>
  <mergeCells count="30">
    <mergeCell ref="R61:U61"/>
    <mergeCell ref="A82:I82"/>
    <mergeCell ref="A3:I3"/>
    <mergeCell ref="A4:I4"/>
    <mergeCell ref="A5:I5"/>
    <mergeCell ref="A8:I8"/>
    <mergeCell ref="A10:I10"/>
    <mergeCell ref="A14:I14"/>
    <mergeCell ref="A101:I101"/>
    <mergeCell ref="A15:I15"/>
    <mergeCell ref="A29:I29"/>
    <mergeCell ref="A44:I44"/>
    <mergeCell ref="A55:I55"/>
    <mergeCell ref="A94:I94"/>
    <mergeCell ref="A112:I112"/>
    <mergeCell ref="A113:I113"/>
    <mergeCell ref="A114:I114"/>
    <mergeCell ref="A115:I115"/>
    <mergeCell ref="A86:I86"/>
    <mergeCell ref="A103:I103"/>
    <mergeCell ref="C105:E105"/>
    <mergeCell ref="C106:E106"/>
    <mergeCell ref="C108:E108"/>
    <mergeCell ref="C109:E109"/>
    <mergeCell ref="A111:I111"/>
    <mergeCell ref="A95:I95"/>
    <mergeCell ref="B96:G96"/>
    <mergeCell ref="B97:G97"/>
    <mergeCell ref="A99:I99"/>
    <mergeCell ref="A100:I100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6"/>
  <sheetViews>
    <sheetView topLeftCell="A91" workbookViewId="0">
      <selection activeCell="A101" sqref="A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160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230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49"/>
      <c r="C6" s="49"/>
      <c r="D6" s="49"/>
      <c r="E6" s="49"/>
      <c r="F6" s="49"/>
      <c r="G6" s="49"/>
      <c r="H6" s="49"/>
      <c r="I6" s="84">
        <v>43404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225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6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customHeight="1">
      <c r="A32" s="30">
        <v>7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customHeight="1">
      <c r="A34" s="30">
        <v>8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hidden="1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hidden="1" customHeight="1">
      <c r="A38" s="30"/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3" si="4">F38/6*G38</f>
        <v>950.18499999999995</v>
      </c>
      <c r="J38" s="24"/>
      <c r="L38" s="19"/>
      <c r="M38" s="20"/>
      <c r="N38" s="21"/>
    </row>
    <row r="39" spans="1:14" ht="31.5" hidden="1" customHeight="1">
      <c r="A39" s="30"/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hidden="1" customHeight="1">
      <c r="A40" s="30"/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hidden="1" customHeight="1">
      <c r="A41" s="30"/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hidden="1" customHeight="1">
      <c r="A42" s="30"/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 t="shared" si="4"/>
        <v>141.23088749999999</v>
      </c>
      <c r="J42" s="24"/>
      <c r="L42" s="19"/>
      <c r="M42" s="20"/>
      <c r="N42" s="21"/>
    </row>
    <row r="43" spans="1:14" ht="15.75" hidden="1" customHeight="1">
      <c r="A43" s="30"/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 t="shared" si="4"/>
        <v>49.648499999999999</v>
      </c>
      <c r="J43" s="24"/>
      <c r="L43" s="19"/>
      <c r="M43" s="20"/>
      <c r="N43" s="21"/>
    </row>
    <row r="44" spans="1:14" ht="23.2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30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31.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36.7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29.2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27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27" hidden="1" customHeight="1">
      <c r="A50" s="30">
        <v>16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6.75" customHeight="1">
      <c r="A51" s="30">
        <v>9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29.25" customHeight="1">
      <c r="A52" s="30">
        <v>10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6.5" customHeight="1">
      <c r="A53" s="30">
        <v>11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8" hidden="1" customHeight="1">
      <c r="A54" s="30"/>
      <c r="B54" s="62" t="s">
        <v>42</v>
      </c>
      <c r="C54" s="63" t="s">
        <v>108</v>
      </c>
      <c r="D54" s="62" t="s">
        <v>54</v>
      </c>
      <c r="E54" s="64">
        <v>53</v>
      </c>
      <c r="F54" s="65">
        <v>53</v>
      </c>
      <c r="G54" s="13">
        <v>81.73</v>
      </c>
      <c r="H54" s="66">
        <f t="shared" si="5"/>
        <v>4.3316900000000009</v>
      </c>
      <c r="I54" s="13">
        <f>F54/3*G54</f>
        <v>1443.8966666666668</v>
      </c>
      <c r="J54" s="24"/>
      <c r="L54" s="19"/>
    </row>
    <row r="55" spans="1:22" ht="15.75" customHeight="1">
      <c r="A55" s="144" t="s">
        <v>148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/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v>0</v>
      </c>
    </row>
    <row r="58" spans="1:22" ht="15.75" hidden="1" customHeight="1">
      <c r="A58" s="30">
        <v>9</v>
      </c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12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11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7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7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7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7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7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7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7"/>
        <v>0.18621000000000001</v>
      </c>
      <c r="I70" s="13">
        <f>F70*G70</f>
        <v>186.21</v>
      </c>
    </row>
    <row r="71" spans="1:9" ht="15.75" customHeight="1">
      <c r="A71" s="30">
        <v>13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7"/>
        <v>39.823488000000012</v>
      </c>
      <c r="I71" s="13">
        <f>F71/12*G71</f>
        <v>3318.6240000000007</v>
      </c>
    </row>
    <row r="72" spans="1:9" ht="15.75" customHeight="1">
      <c r="A72" s="30"/>
      <c r="B72" s="48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8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8"/>
        <v>0.65</v>
      </c>
      <c r="I74" s="13">
        <v>0</v>
      </c>
    </row>
    <row r="75" spans="1:9" ht="15.75" hidden="1" customHeight="1">
      <c r="A75" s="30">
        <v>13</v>
      </c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7"/>
        <v>0.18725099999999997</v>
      </c>
      <c r="I75" s="13">
        <f>G75*0.1</f>
        <v>62.417000000000002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14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7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>
        <v>13</v>
      </c>
      <c r="B81" s="62" t="s">
        <v>116</v>
      </c>
      <c r="C81" s="16"/>
      <c r="D81" s="14"/>
      <c r="E81" s="57"/>
      <c r="F81" s="13">
        <v>1</v>
      </c>
      <c r="G81" s="13">
        <v>5637.8</v>
      </c>
      <c r="H81" s="61">
        <f>G81*F81/1000</f>
        <v>5.6378000000000004</v>
      </c>
      <c r="I81" s="13">
        <f>G81</f>
        <v>5637.8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15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16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I84+I83+I77+I71+I61+I53+I52+I51+I34+I32+I31+I28+I27+I18+I17+I16</f>
        <v>29579.347313111117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ht="15.75" customHeight="1">
      <c r="A87" s="30" t="s">
        <v>233</v>
      </c>
      <c r="B87" s="46" t="s">
        <v>138</v>
      </c>
      <c r="C87" s="47" t="s">
        <v>108</v>
      </c>
      <c r="D87" s="43"/>
      <c r="E87" s="13"/>
      <c r="F87" s="13">
        <v>104</v>
      </c>
      <c r="G87" s="13">
        <v>55.55</v>
      </c>
      <c r="H87" s="13">
        <f t="shared" ref="H87:H89" si="9">G87*F87/1000</f>
        <v>5.7771999999999997</v>
      </c>
      <c r="I87" s="13">
        <f>G87*26</f>
        <v>1444.3</v>
      </c>
    </row>
    <row r="88" spans="1:9" ht="15.75" customHeight="1">
      <c r="A88" s="30">
        <v>18</v>
      </c>
      <c r="B88" s="112" t="s">
        <v>192</v>
      </c>
      <c r="C88" s="113" t="s">
        <v>82</v>
      </c>
      <c r="D88" s="101"/>
      <c r="E88" s="34"/>
      <c r="F88" s="34">
        <v>5</v>
      </c>
      <c r="G88" s="34">
        <v>203.68</v>
      </c>
      <c r="H88" s="102">
        <f t="shared" si="9"/>
        <v>1.0184000000000002</v>
      </c>
      <c r="I88" s="13">
        <f>G88*1</f>
        <v>203.68</v>
      </c>
    </row>
    <row r="89" spans="1:9" ht="14.25" customHeight="1">
      <c r="A89" s="30">
        <v>19</v>
      </c>
      <c r="B89" s="127" t="s">
        <v>231</v>
      </c>
      <c r="C89" s="128" t="s">
        <v>75</v>
      </c>
      <c r="D89" s="43"/>
      <c r="E89" s="34"/>
      <c r="F89" s="34">
        <v>6</v>
      </c>
      <c r="G89" s="34">
        <v>4165.3999999999996</v>
      </c>
      <c r="H89" s="102">
        <f t="shared" si="9"/>
        <v>24.992399999999996</v>
      </c>
      <c r="I89" s="13">
        <f>G89*0.2</f>
        <v>833.07999999999993</v>
      </c>
    </row>
    <row r="90" spans="1:9" ht="18" customHeight="1">
      <c r="A90" s="30">
        <v>20</v>
      </c>
      <c r="B90" s="127" t="s">
        <v>232</v>
      </c>
      <c r="C90" s="113" t="s">
        <v>108</v>
      </c>
      <c r="D90" s="101"/>
      <c r="E90" s="34"/>
      <c r="F90" s="34">
        <f>10.54/10</f>
        <v>1.0539999999999998</v>
      </c>
      <c r="G90" s="34">
        <v>197.26</v>
      </c>
      <c r="H90" s="102">
        <f>G90*F90/1000</f>
        <v>0.20791203999999996</v>
      </c>
      <c r="I90" s="13">
        <f>G90*1</f>
        <v>197.26</v>
      </c>
    </row>
    <row r="91" spans="1:9" ht="14.25" customHeight="1">
      <c r="A91" s="30">
        <v>21</v>
      </c>
      <c r="B91" s="112" t="s">
        <v>235</v>
      </c>
      <c r="C91" s="113" t="s">
        <v>108</v>
      </c>
      <c r="D91" s="101"/>
      <c r="E91" s="34"/>
      <c r="F91" s="34"/>
      <c r="G91" s="34">
        <v>10000</v>
      </c>
      <c r="H91" s="102"/>
      <c r="I91" s="13">
        <f>G91*1</f>
        <v>10000</v>
      </c>
    </row>
    <row r="92" spans="1:9" ht="15.75" customHeight="1">
      <c r="A92" s="30"/>
      <c r="B92" s="41" t="s">
        <v>52</v>
      </c>
      <c r="C92" s="37"/>
      <c r="D92" s="44"/>
      <c r="E92" s="37">
        <v>1</v>
      </c>
      <c r="F92" s="37"/>
      <c r="G92" s="37"/>
      <c r="H92" s="37"/>
      <c r="I92" s="32">
        <f>SUM(I88:I91)</f>
        <v>11234.02</v>
      </c>
    </row>
    <row r="93" spans="1:9" ht="15.75" customHeight="1">
      <c r="A93" s="30"/>
      <c r="B93" s="43" t="s">
        <v>79</v>
      </c>
      <c r="C93" s="15"/>
      <c r="D93" s="15"/>
      <c r="E93" s="38"/>
      <c r="F93" s="38"/>
      <c r="G93" s="39"/>
      <c r="H93" s="39"/>
      <c r="I93" s="17">
        <v>0</v>
      </c>
    </row>
    <row r="94" spans="1:9">
      <c r="A94" s="45"/>
      <c r="B94" s="42" t="s">
        <v>166</v>
      </c>
      <c r="C94" s="33"/>
      <c r="D94" s="33"/>
      <c r="E94" s="33"/>
      <c r="F94" s="33"/>
      <c r="G94" s="33"/>
      <c r="H94" s="33"/>
      <c r="I94" s="40">
        <f>I85+I92</f>
        <v>40813.367313111114</v>
      </c>
    </row>
    <row r="95" spans="1:9">
      <c r="A95" s="147" t="s">
        <v>234</v>
      </c>
      <c r="B95" s="148"/>
      <c r="C95" s="148"/>
      <c r="D95" s="148"/>
      <c r="E95" s="148"/>
      <c r="F95" s="148"/>
      <c r="G95" s="148"/>
      <c r="H95" s="148"/>
      <c r="I95" s="148"/>
    </row>
    <row r="96" spans="1:9" ht="15.75">
      <c r="A96" s="139" t="s">
        <v>236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54"/>
      <c r="B97" s="140" t="s">
        <v>237</v>
      </c>
      <c r="C97" s="140"/>
      <c r="D97" s="140"/>
      <c r="E97" s="140"/>
      <c r="F97" s="140"/>
      <c r="G97" s="140"/>
      <c r="H97" s="60"/>
      <c r="I97" s="3"/>
    </row>
    <row r="98" spans="1:9">
      <c r="A98" s="53"/>
      <c r="B98" s="135" t="s">
        <v>6</v>
      </c>
      <c r="C98" s="135"/>
      <c r="D98" s="135"/>
      <c r="E98" s="135"/>
      <c r="F98" s="135"/>
      <c r="G98" s="135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41" t="s">
        <v>7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 customHeight="1">
      <c r="A101" s="141" t="s">
        <v>8</v>
      </c>
      <c r="B101" s="141"/>
      <c r="C101" s="141"/>
      <c r="D101" s="141"/>
      <c r="E101" s="141"/>
      <c r="F101" s="141"/>
      <c r="G101" s="141"/>
      <c r="H101" s="141"/>
      <c r="I101" s="141"/>
    </row>
    <row r="102" spans="1:9" ht="15.75">
      <c r="A102" s="142" t="s">
        <v>62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>
      <c r="A103" s="11"/>
    </row>
    <row r="104" spans="1:9" ht="15.75">
      <c r="A104" s="133" t="s">
        <v>9</v>
      </c>
      <c r="B104" s="133"/>
      <c r="C104" s="133"/>
      <c r="D104" s="133"/>
      <c r="E104" s="133"/>
      <c r="F104" s="133"/>
      <c r="G104" s="133"/>
      <c r="H104" s="133"/>
      <c r="I104" s="133"/>
    </row>
    <row r="105" spans="1:9" ht="15.75">
      <c r="A105" s="4"/>
    </row>
    <row r="106" spans="1:9" ht="15.75">
      <c r="B106" s="50" t="s">
        <v>10</v>
      </c>
      <c r="C106" s="134" t="s">
        <v>145</v>
      </c>
      <c r="D106" s="134"/>
      <c r="E106" s="134"/>
      <c r="F106" s="58"/>
      <c r="I106" s="52"/>
    </row>
    <row r="107" spans="1:9">
      <c r="A107" s="53"/>
      <c r="C107" s="135" t="s">
        <v>11</v>
      </c>
      <c r="D107" s="135"/>
      <c r="E107" s="135"/>
      <c r="F107" s="25"/>
      <c r="I107" s="51" t="s">
        <v>12</v>
      </c>
    </row>
    <row r="108" spans="1:9" ht="15.75">
      <c r="A108" s="26"/>
      <c r="C108" s="12"/>
      <c r="D108" s="12"/>
      <c r="G108" s="12"/>
      <c r="H108" s="12"/>
    </row>
    <row r="109" spans="1:9" ht="15.75" customHeight="1">
      <c r="B109" s="50" t="s">
        <v>13</v>
      </c>
      <c r="C109" s="136"/>
      <c r="D109" s="136"/>
      <c r="E109" s="136"/>
      <c r="F109" s="59"/>
      <c r="I109" s="52"/>
    </row>
    <row r="110" spans="1:9" ht="15.75" customHeight="1">
      <c r="A110" s="53"/>
      <c r="C110" s="137" t="s">
        <v>11</v>
      </c>
      <c r="D110" s="137"/>
      <c r="E110" s="137"/>
      <c r="F110" s="53"/>
      <c r="I110" s="51" t="s">
        <v>12</v>
      </c>
    </row>
    <row r="111" spans="1:9" ht="15.75" customHeight="1">
      <c r="A111" s="4" t="s">
        <v>14</v>
      </c>
    </row>
    <row r="112" spans="1:9">
      <c r="A112" s="138" t="s">
        <v>15</v>
      </c>
      <c r="B112" s="138"/>
      <c r="C112" s="138"/>
      <c r="D112" s="138"/>
      <c r="E112" s="138"/>
      <c r="F112" s="138"/>
      <c r="G112" s="138"/>
      <c r="H112" s="138"/>
      <c r="I112" s="138"/>
    </row>
    <row r="113" spans="1:9" ht="45" customHeight="1">
      <c r="A113" s="129" t="s">
        <v>16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17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30" customHeight="1">
      <c r="A115" s="129" t="s">
        <v>21</v>
      </c>
      <c r="B115" s="129"/>
      <c r="C115" s="129"/>
      <c r="D115" s="129"/>
      <c r="E115" s="129"/>
      <c r="F115" s="129"/>
      <c r="G115" s="129"/>
      <c r="H115" s="129"/>
      <c r="I115" s="129"/>
    </row>
    <row r="116" spans="1:9" ht="15" customHeight="1">
      <c r="A116" s="129" t="s">
        <v>20</v>
      </c>
      <c r="B116" s="129"/>
      <c r="C116" s="129"/>
      <c r="D116" s="129"/>
      <c r="E116" s="129"/>
      <c r="F116" s="129"/>
      <c r="G116" s="129"/>
      <c r="H116" s="129"/>
      <c r="I116" s="129"/>
    </row>
  </sheetData>
  <autoFilter ref="I12:I56"/>
  <mergeCells count="30">
    <mergeCell ref="R61:U61"/>
    <mergeCell ref="A82:I82"/>
    <mergeCell ref="A3:I3"/>
    <mergeCell ref="A4:I4"/>
    <mergeCell ref="A5:I5"/>
    <mergeCell ref="A8:I8"/>
    <mergeCell ref="A10:I10"/>
    <mergeCell ref="A14:I14"/>
    <mergeCell ref="A102:I102"/>
    <mergeCell ref="A15:I15"/>
    <mergeCell ref="A29:I29"/>
    <mergeCell ref="A44:I44"/>
    <mergeCell ref="A55:I55"/>
    <mergeCell ref="A96:I96"/>
    <mergeCell ref="B97:G97"/>
    <mergeCell ref="B98:G98"/>
    <mergeCell ref="A100:I100"/>
    <mergeCell ref="A101:I101"/>
    <mergeCell ref="A86:I86"/>
    <mergeCell ref="A95:I95"/>
    <mergeCell ref="A113:I113"/>
    <mergeCell ref="A114:I114"/>
    <mergeCell ref="A115:I115"/>
    <mergeCell ref="A116:I116"/>
    <mergeCell ref="A104:I104"/>
    <mergeCell ref="C106:E106"/>
    <mergeCell ref="C107:E107"/>
    <mergeCell ref="C109:E109"/>
    <mergeCell ref="C110:E110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  <ignoredErrors>
    <ignoredError sqref="I8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topLeftCell="A55" workbookViewId="0">
      <selection activeCell="B88" sqref="B88:I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2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170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242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109"/>
      <c r="C6" s="109"/>
      <c r="D6" s="109"/>
      <c r="E6" s="109"/>
      <c r="F6" s="109"/>
      <c r="G6" s="109"/>
      <c r="H6" s="109"/>
      <c r="I6" s="84">
        <v>43434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225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6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hidden="1" customHeight="1">
      <c r="A32" s="30">
        <v>7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8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1" si="4">F38/6*G38</f>
        <v>950.18499999999995</v>
      </c>
      <c r="J38" s="24"/>
      <c r="L38" s="19"/>
      <c r="M38" s="20"/>
      <c r="N38" s="21"/>
    </row>
    <row r="39" spans="1:14" ht="31.5" customHeight="1">
      <c r="A39" s="30">
        <v>6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customHeight="1">
      <c r="A40" s="30">
        <v>7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customHeight="1">
      <c r="A41" s="30">
        <v>8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>F42/7.5*G42</f>
        <v>112.98470999999999</v>
      </c>
      <c r="J42" s="24"/>
      <c r="L42" s="19"/>
      <c r="M42" s="20"/>
      <c r="N42" s="21"/>
    </row>
    <row r="43" spans="1:14" ht="15.75" customHeight="1">
      <c r="A43" s="30">
        <v>10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>F43/7.5*G43</f>
        <v>39.718800000000002</v>
      </c>
      <c r="J43" s="24"/>
      <c r="L43" s="19"/>
      <c r="M43" s="20"/>
      <c r="N43" s="21"/>
    </row>
    <row r="44" spans="1:14" ht="15.75" hidden="1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15.75" hidden="1" customHeight="1">
      <c r="A50" s="30">
        <v>16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5.75" hidden="1" customHeight="1">
      <c r="A54" s="30"/>
      <c r="B54" s="62" t="s">
        <v>42</v>
      </c>
      <c r="C54" s="63" t="s">
        <v>108</v>
      </c>
      <c r="D54" s="62" t="s">
        <v>54</v>
      </c>
      <c r="E54" s="64">
        <v>53</v>
      </c>
      <c r="F54" s="65">
        <v>53</v>
      </c>
      <c r="G54" s="13">
        <v>81.73</v>
      </c>
      <c r="H54" s="66">
        <f t="shared" si="5"/>
        <v>4.3316900000000009</v>
      </c>
      <c r="I54" s="13">
        <f>F54/3*G54</f>
        <v>1443.8966666666668</v>
      </c>
      <c r="J54" s="24"/>
      <c r="L54" s="19"/>
    </row>
    <row r="55" spans="1:22" ht="15.75" customHeight="1">
      <c r="A55" s="144" t="s">
        <v>153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15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 t="shared" ref="I57" si="7">F57/6*G57</f>
        <v>265.26129999999995</v>
      </c>
    </row>
    <row r="58" spans="1:22" ht="15.75" hidden="1" customHeight="1">
      <c r="A58" s="30">
        <v>16</v>
      </c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11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11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12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110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9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9"/>
        <v>0.65</v>
      </c>
      <c r="I74" s="13">
        <v>0</v>
      </c>
    </row>
    <row r="75" spans="1:9" ht="15.75" hidden="1" customHeight="1">
      <c r="A75" s="30">
        <v>13</v>
      </c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f>G75*0.1</f>
        <v>62.417000000000002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13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>
        <v>19</v>
      </c>
      <c r="B81" s="62" t="s">
        <v>116</v>
      </c>
      <c r="C81" s="16"/>
      <c r="D81" s="14"/>
      <c r="E81" s="57"/>
      <c r="F81" s="13">
        <v>1</v>
      </c>
      <c r="G81" s="13">
        <v>6105.8</v>
      </c>
      <c r="H81" s="61">
        <f>G81*F81/1000</f>
        <v>6.1058000000000003</v>
      </c>
      <c r="I81" s="13">
        <f>G81</f>
        <v>6105.8</v>
      </c>
    </row>
    <row r="82" spans="1:9" ht="15.75" customHeight="1">
      <c r="A82" s="144" t="s">
        <v>154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14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15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I84+I83+I77+I71+I61+I43+I42+I41+I40+I39+I38+I27+I18+I17+I16</f>
        <v>21960.282719500003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ht="15.75" customHeight="1">
      <c r="A87" s="30">
        <v>16</v>
      </c>
      <c r="B87" s="127" t="s">
        <v>238</v>
      </c>
      <c r="C87" s="128" t="s">
        <v>108</v>
      </c>
      <c r="D87" s="43"/>
      <c r="E87" s="13"/>
      <c r="F87" s="13">
        <v>104</v>
      </c>
      <c r="G87" s="34">
        <v>324.01</v>
      </c>
      <c r="H87" s="13">
        <f t="shared" ref="H87:H88" si="10">G87*F87/1000</f>
        <v>33.697040000000001</v>
      </c>
      <c r="I87" s="13">
        <f>G87*1</f>
        <v>324.01</v>
      </c>
    </row>
    <row r="88" spans="1:9" ht="31.5" customHeight="1">
      <c r="A88" s="30">
        <v>17</v>
      </c>
      <c r="B88" s="112" t="s">
        <v>239</v>
      </c>
      <c r="C88" s="113" t="s">
        <v>29</v>
      </c>
      <c r="D88" s="101"/>
      <c r="E88" s="34"/>
      <c r="F88" s="114">
        <v>7.0000000000000001E-3</v>
      </c>
      <c r="G88" s="34">
        <v>18798.34</v>
      </c>
      <c r="H88" s="102">
        <f t="shared" si="10"/>
        <v>0.13158838</v>
      </c>
      <c r="I88" s="13">
        <f>G88*3*0.599/1000</f>
        <v>33.780616979999998</v>
      </c>
    </row>
    <row r="89" spans="1:9" ht="15.75" customHeight="1">
      <c r="A89" s="30"/>
      <c r="B89" s="41" t="s">
        <v>52</v>
      </c>
      <c r="C89" s="37"/>
      <c r="D89" s="44"/>
      <c r="E89" s="37">
        <v>1</v>
      </c>
      <c r="F89" s="37"/>
      <c r="G89" s="37"/>
      <c r="H89" s="37"/>
      <c r="I89" s="32">
        <f>SUM(I87:I88)</f>
        <v>357.79061697999998</v>
      </c>
    </row>
    <row r="90" spans="1:9" ht="15.75" customHeight="1">
      <c r="A90" s="30"/>
      <c r="B90" s="43" t="s">
        <v>79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166</v>
      </c>
      <c r="C91" s="33"/>
      <c r="D91" s="33"/>
      <c r="E91" s="33"/>
      <c r="F91" s="33"/>
      <c r="G91" s="33"/>
      <c r="H91" s="33"/>
      <c r="I91" s="40">
        <f>I85+I89</f>
        <v>22318.073336480003</v>
      </c>
    </row>
    <row r="92" spans="1:9" ht="15.75">
      <c r="A92" s="139" t="s">
        <v>241</v>
      </c>
      <c r="B92" s="139"/>
      <c r="C92" s="139"/>
      <c r="D92" s="139"/>
      <c r="E92" s="139"/>
      <c r="F92" s="139"/>
      <c r="G92" s="139"/>
      <c r="H92" s="139"/>
      <c r="I92" s="139"/>
    </row>
    <row r="93" spans="1:9" ht="15.75" customHeight="1">
      <c r="A93" s="54"/>
      <c r="B93" s="140" t="s">
        <v>240</v>
      </c>
      <c r="C93" s="140"/>
      <c r="D93" s="140"/>
      <c r="E93" s="140"/>
      <c r="F93" s="140"/>
      <c r="G93" s="140"/>
      <c r="H93" s="60"/>
      <c r="I93" s="3"/>
    </row>
    <row r="94" spans="1:9">
      <c r="A94" s="107"/>
      <c r="B94" s="135" t="s">
        <v>6</v>
      </c>
      <c r="C94" s="135"/>
      <c r="D94" s="135"/>
      <c r="E94" s="135"/>
      <c r="F94" s="135"/>
      <c r="G94" s="135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1" t="s">
        <v>7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 customHeight="1">
      <c r="A97" s="141" t="s">
        <v>8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2" t="s">
        <v>62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108" t="s">
        <v>10</v>
      </c>
      <c r="C102" s="134" t="s">
        <v>145</v>
      </c>
      <c r="D102" s="134"/>
      <c r="E102" s="134"/>
      <c r="F102" s="58"/>
      <c r="I102" s="106"/>
    </row>
    <row r="103" spans="1:9">
      <c r="A103" s="107"/>
      <c r="C103" s="135" t="s">
        <v>11</v>
      </c>
      <c r="D103" s="135"/>
      <c r="E103" s="135"/>
      <c r="F103" s="25"/>
      <c r="I103" s="105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108" t="s">
        <v>13</v>
      </c>
      <c r="C105" s="136"/>
      <c r="D105" s="136"/>
      <c r="E105" s="136"/>
      <c r="F105" s="59"/>
      <c r="I105" s="106"/>
    </row>
    <row r="106" spans="1:9" ht="15.75" customHeight="1">
      <c r="A106" s="107"/>
      <c r="C106" s="137" t="s">
        <v>11</v>
      </c>
      <c r="D106" s="137"/>
      <c r="E106" s="137"/>
      <c r="F106" s="107"/>
      <c r="I106" s="105" t="s">
        <v>12</v>
      </c>
    </row>
    <row r="107" spans="1:9" ht="15.75" customHeight="1">
      <c r="A107" s="4" t="s">
        <v>14</v>
      </c>
    </row>
    <row r="108" spans="1:9">
      <c r="A108" s="138" t="s">
        <v>15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45" customHeight="1">
      <c r="A109" s="129" t="s">
        <v>16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30" customHeight="1">
      <c r="A110" s="129" t="s">
        <v>17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21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15" customHeight="1">
      <c r="A112" s="129" t="s">
        <v>20</v>
      </c>
      <c r="B112" s="129"/>
      <c r="C112" s="129"/>
      <c r="D112" s="129"/>
      <c r="E112" s="129"/>
      <c r="F112" s="129"/>
      <c r="G112" s="129"/>
      <c r="H112" s="129"/>
      <c r="I112" s="129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59" workbookViewId="0">
      <selection activeCell="I93" sqref="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171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243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109"/>
      <c r="C6" s="109"/>
      <c r="D6" s="109"/>
      <c r="E6" s="109"/>
      <c r="F6" s="109"/>
      <c r="G6" s="109"/>
      <c r="H6" s="109"/>
      <c r="I6" s="84">
        <v>43465</v>
      </c>
      <c r="J6" s="2"/>
      <c r="K6" s="2"/>
      <c r="L6" s="2"/>
      <c r="M6" s="2"/>
    </row>
    <row r="7" spans="1:13" ht="15.75">
      <c r="B7" s="108"/>
      <c r="C7" s="108"/>
      <c r="D7" s="10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225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6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hidden="1" customHeight="1">
      <c r="A32" s="30">
        <v>7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8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3" si="4">F38/6*G38</f>
        <v>950.18499999999995</v>
      </c>
      <c r="J38" s="24"/>
      <c r="L38" s="19"/>
      <c r="M38" s="20"/>
      <c r="N38" s="21"/>
    </row>
    <row r="39" spans="1:14" ht="31.5" customHeight="1">
      <c r="A39" s="30">
        <v>6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customHeight="1">
      <c r="A40" s="30">
        <v>7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customHeight="1">
      <c r="A41" s="30">
        <v>8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customHeight="1">
      <c r="A42" s="30">
        <v>9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>F42/7.5*1.5*G42</f>
        <v>169.47706499999998</v>
      </c>
      <c r="J42" s="24"/>
      <c r="L42" s="19"/>
      <c r="M42" s="20"/>
      <c r="N42" s="21"/>
    </row>
    <row r="43" spans="1:14" ht="15.75" customHeight="1">
      <c r="A43" s="30">
        <v>10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>F43/7.5*1.5*G43</f>
        <v>59.578200000000002</v>
      </c>
      <c r="J43" s="24"/>
      <c r="L43" s="19"/>
      <c r="M43" s="20"/>
      <c r="N43" s="21"/>
    </row>
    <row r="44" spans="1:14" ht="15.7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15.75" customHeight="1">
      <c r="A50" s="30">
        <v>11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5.75" hidden="1" customHeight="1">
      <c r="A54" s="30"/>
      <c r="B54" s="62" t="s">
        <v>42</v>
      </c>
      <c r="C54" s="63" t="s">
        <v>108</v>
      </c>
      <c r="D54" s="62" t="s">
        <v>54</v>
      </c>
      <c r="E54" s="64">
        <v>53</v>
      </c>
      <c r="F54" s="65">
        <v>53</v>
      </c>
      <c r="G54" s="13">
        <v>81.73</v>
      </c>
      <c r="H54" s="66">
        <f t="shared" si="5"/>
        <v>4.3316900000000009</v>
      </c>
      <c r="I54" s="13">
        <f>F54/3*G54</f>
        <v>1443.8966666666668</v>
      </c>
      <c r="J54" s="24"/>
      <c r="L54" s="19"/>
    </row>
    <row r="55" spans="1:22" ht="15.75" customHeight="1">
      <c r="A55" s="144" t="s">
        <v>148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13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 t="shared" ref="I57" si="7">F57/6*G57</f>
        <v>265.26129999999995</v>
      </c>
    </row>
    <row r="58" spans="1:22" ht="15.75" hidden="1" customHeight="1">
      <c r="A58" s="30">
        <v>16</v>
      </c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f>G58*(4+1)</f>
        <v>7505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12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11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13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110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9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9"/>
        <v>0.65</v>
      </c>
      <c r="I74" s="13">
        <v>0</v>
      </c>
    </row>
    <row r="75" spans="1:9" ht="15.75" hidden="1" customHeight="1">
      <c r="A75" s="30">
        <v>13</v>
      </c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f>G75*0.1</f>
        <v>62.417000000000002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32.25" customHeight="1">
      <c r="A77" s="30">
        <v>14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>
        <v>19</v>
      </c>
      <c r="B81" s="62" t="s">
        <v>116</v>
      </c>
      <c r="C81" s="16"/>
      <c r="D81" s="14"/>
      <c r="E81" s="57"/>
      <c r="F81" s="13">
        <v>1</v>
      </c>
      <c r="G81" s="13">
        <v>6105.8</v>
      </c>
      <c r="H81" s="61">
        <f>G81*F81/1000</f>
        <v>6.1058000000000003</v>
      </c>
      <c r="I81" s="13">
        <f>G81</f>
        <v>6105.8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15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16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I84+I83+I77+I71+I61+I50+I43+I42+I41+I40+I39+I38+I27+I18+I17+I16</f>
        <v>24665.845066500002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ht="15.75" customHeight="1">
      <c r="A87" s="30">
        <v>17</v>
      </c>
      <c r="B87" s="112" t="s">
        <v>244</v>
      </c>
      <c r="C87" s="113" t="s">
        <v>108</v>
      </c>
      <c r="D87" s="43"/>
      <c r="E87" s="13"/>
      <c r="F87" s="13">
        <v>104</v>
      </c>
      <c r="G87" s="126">
        <v>201.36</v>
      </c>
      <c r="H87" s="13">
        <f t="shared" ref="H87:H88" si="10">G87*F87/1000</f>
        <v>20.941440000000004</v>
      </c>
      <c r="I87" s="13">
        <f>G87*2</f>
        <v>402.72</v>
      </c>
    </row>
    <row r="88" spans="1:9" ht="31.5" customHeight="1">
      <c r="A88" s="30">
        <v>18</v>
      </c>
      <c r="B88" s="112" t="s">
        <v>239</v>
      </c>
      <c r="C88" s="113" t="s">
        <v>29</v>
      </c>
      <c r="D88" s="101"/>
      <c r="E88" s="34"/>
      <c r="F88" s="114">
        <v>7.0000000000000001E-3</v>
      </c>
      <c r="G88" s="34">
        <v>18798.34</v>
      </c>
      <c r="H88" s="102">
        <f t="shared" si="10"/>
        <v>0.13158838</v>
      </c>
      <c r="I88" s="13">
        <f>G88*4*0.599/1000</f>
        <v>45.040822640000002</v>
      </c>
    </row>
    <row r="89" spans="1:9" ht="15.75" customHeight="1">
      <c r="A89" s="30"/>
      <c r="B89" s="41" t="s">
        <v>52</v>
      </c>
      <c r="C89" s="37"/>
      <c r="D89" s="44"/>
      <c r="E89" s="37">
        <v>1</v>
      </c>
      <c r="F89" s="37"/>
      <c r="G89" s="37"/>
      <c r="H89" s="37"/>
      <c r="I89" s="32">
        <f>SUM(I87:I88)</f>
        <v>447.76082264000001</v>
      </c>
    </row>
    <row r="90" spans="1:9" ht="15.75" customHeight="1">
      <c r="A90" s="30"/>
      <c r="B90" s="43" t="s">
        <v>79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166</v>
      </c>
      <c r="C91" s="33"/>
      <c r="D91" s="33"/>
      <c r="E91" s="33"/>
      <c r="F91" s="33"/>
      <c r="G91" s="33"/>
      <c r="H91" s="33"/>
      <c r="I91" s="40">
        <f>I85+I89</f>
        <v>25113.605889140003</v>
      </c>
    </row>
    <row r="92" spans="1:9" ht="15.75">
      <c r="A92" s="139" t="s">
        <v>245</v>
      </c>
      <c r="B92" s="139"/>
      <c r="C92" s="139"/>
      <c r="D92" s="139"/>
      <c r="E92" s="139"/>
      <c r="F92" s="139"/>
      <c r="G92" s="139"/>
      <c r="H92" s="139"/>
      <c r="I92" s="139"/>
    </row>
    <row r="93" spans="1:9" ht="15.75" customHeight="1">
      <c r="A93" s="54"/>
      <c r="B93" s="140" t="s">
        <v>246</v>
      </c>
      <c r="C93" s="140"/>
      <c r="D93" s="140"/>
      <c r="E93" s="140"/>
      <c r="F93" s="140"/>
      <c r="G93" s="140"/>
      <c r="H93" s="60"/>
      <c r="I93" s="3"/>
    </row>
    <row r="94" spans="1:9">
      <c r="A94" s="107"/>
      <c r="B94" s="135" t="s">
        <v>6</v>
      </c>
      <c r="C94" s="135"/>
      <c r="D94" s="135"/>
      <c r="E94" s="135"/>
      <c r="F94" s="135"/>
      <c r="G94" s="135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1" t="s">
        <v>7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 customHeight="1">
      <c r="A97" s="141" t="s">
        <v>8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2" t="s">
        <v>62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108" t="s">
        <v>10</v>
      </c>
      <c r="C102" s="134" t="s">
        <v>145</v>
      </c>
      <c r="D102" s="134"/>
      <c r="E102" s="134"/>
      <c r="F102" s="58"/>
      <c r="I102" s="106"/>
    </row>
    <row r="103" spans="1:9">
      <c r="A103" s="107"/>
      <c r="C103" s="135" t="s">
        <v>11</v>
      </c>
      <c r="D103" s="135"/>
      <c r="E103" s="135"/>
      <c r="F103" s="25"/>
      <c r="I103" s="105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108" t="s">
        <v>13</v>
      </c>
      <c r="C105" s="136"/>
      <c r="D105" s="136"/>
      <c r="E105" s="136"/>
      <c r="F105" s="59"/>
      <c r="I105" s="106"/>
    </row>
    <row r="106" spans="1:9" ht="15.75" customHeight="1">
      <c r="A106" s="107"/>
      <c r="C106" s="137" t="s">
        <v>11</v>
      </c>
      <c r="D106" s="137"/>
      <c r="E106" s="137"/>
      <c r="F106" s="107"/>
      <c r="I106" s="105" t="s">
        <v>12</v>
      </c>
    </row>
    <row r="107" spans="1:9" ht="15.75" customHeight="1">
      <c r="A107" s="4" t="s">
        <v>14</v>
      </c>
    </row>
    <row r="108" spans="1:9">
      <c r="A108" s="138" t="s">
        <v>15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45" customHeight="1">
      <c r="A109" s="129" t="s">
        <v>16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30" customHeight="1">
      <c r="A110" s="129" t="s">
        <v>17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21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15" customHeight="1">
      <c r="A112" s="129" t="s">
        <v>20</v>
      </c>
      <c r="B112" s="129"/>
      <c r="C112" s="129"/>
      <c r="D112" s="129"/>
      <c r="E112" s="129"/>
      <c r="F112" s="129"/>
      <c r="G112" s="129"/>
      <c r="H112" s="129"/>
      <c r="I112" s="129"/>
    </row>
  </sheetData>
  <autoFilter ref="I12:I56"/>
  <mergeCells count="29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3"/>
  <sheetViews>
    <sheetView topLeftCell="A88"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151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176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43159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161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1" si="4">F38/6*G38</f>
        <v>950.18499999999995</v>
      </c>
      <c r="J38" s="24"/>
      <c r="L38" s="19"/>
      <c r="M38" s="20"/>
      <c r="N38" s="21"/>
    </row>
    <row r="39" spans="1:14" ht="31.5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>F42/7.5*G42</f>
        <v>112.98470999999999</v>
      </c>
      <c r="J42" s="24"/>
      <c r="L42" s="19"/>
      <c r="M42" s="20"/>
      <c r="N42" s="21"/>
    </row>
    <row r="43" spans="1:14" ht="15.75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>F43/7.5*G43</f>
        <v>39.718800000000002</v>
      </c>
      <c r="J43" s="24"/>
      <c r="L43" s="19"/>
      <c r="M43" s="20"/>
      <c r="N43" s="21"/>
    </row>
    <row r="44" spans="1:14" ht="15.7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15.75" customHeight="1">
      <c r="A50" s="30">
        <v>12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/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32.25" hidden="1" customHeight="1">
      <c r="A52" s="30"/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5.75" hidden="1" customHeight="1">
      <c r="A53" s="30"/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5.75" hidden="1" customHeight="1">
      <c r="A54" s="30">
        <v>13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5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148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customHeight="1">
      <c r="A57" s="30">
        <v>13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G57*0.18</f>
        <v>415.19159999999994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14</v>
      </c>
      <c r="B61" s="115" t="s">
        <v>137</v>
      </c>
      <c r="C61" s="116" t="s">
        <v>25</v>
      </c>
      <c r="D61" s="115" t="s">
        <v>130</v>
      </c>
      <c r="E61" s="117">
        <v>110</v>
      </c>
      <c r="F61" s="118">
        <f>E61*12</f>
        <v>1320</v>
      </c>
      <c r="G61" s="119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7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7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7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7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7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7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7"/>
        <v>0.18621000000000001</v>
      </c>
      <c r="I70" s="13">
        <f>F70*G70</f>
        <v>186.21</v>
      </c>
    </row>
    <row r="71" spans="1:9" ht="15.75" customHeight="1">
      <c r="A71" s="30">
        <v>15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7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8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8"/>
        <v>0.65</v>
      </c>
      <c r="I74" s="13">
        <v>0</v>
      </c>
    </row>
    <row r="75" spans="1:9" ht="15.75" hidden="1" customHeight="1">
      <c r="A75" s="30"/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7"/>
        <v>0.18725099999999997</v>
      </c>
      <c r="I75" s="13">
        <v>0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16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7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17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18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I16+I17+I18+I27+I28+I38+I39+I40+I41+I42+I43+I50+I57+I61+I71+I77+I83+I84</f>
        <v>32010.668911500001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180</v>
      </c>
      <c r="B87" s="46" t="s">
        <v>138</v>
      </c>
      <c r="C87" s="47" t="s">
        <v>108</v>
      </c>
      <c r="D87" s="43"/>
      <c r="E87" s="13"/>
      <c r="F87" s="13">
        <v>234</v>
      </c>
      <c r="G87" s="13">
        <v>55.55</v>
      </c>
      <c r="H87" s="13">
        <f t="shared" ref="H87:H88" si="9">G87*F87/1000</f>
        <v>12.998699999999999</v>
      </c>
      <c r="I87" s="13">
        <f>G87*26</f>
        <v>1444.3</v>
      </c>
    </row>
    <row r="88" spans="1:9" s="100" customFormat="1" ht="15" customHeight="1">
      <c r="A88" s="30">
        <v>20</v>
      </c>
      <c r="B88" s="111" t="s">
        <v>177</v>
      </c>
      <c r="C88" s="30" t="s">
        <v>108</v>
      </c>
      <c r="D88" s="124"/>
      <c r="E88" s="17"/>
      <c r="F88" s="125">
        <v>1</v>
      </c>
      <c r="G88" s="34">
        <v>2013</v>
      </c>
      <c r="H88" s="102">
        <f t="shared" si="9"/>
        <v>2.0129999999999999</v>
      </c>
      <c r="I88" s="13">
        <f>G88</f>
        <v>2013</v>
      </c>
    </row>
    <row r="89" spans="1:9" ht="15.75" customHeight="1">
      <c r="A89" s="30"/>
      <c r="B89" s="41" t="s">
        <v>52</v>
      </c>
      <c r="C89" s="37"/>
      <c r="D89" s="44"/>
      <c r="E89" s="37">
        <v>1</v>
      </c>
      <c r="F89" s="37"/>
      <c r="G89" s="37"/>
      <c r="H89" s="37"/>
      <c r="I89" s="32">
        <f>I88</f>
        <v>2013</v>
      </c>
    </row>
    <row r="90" spans="1:9" ht="15.75" customHeight="1">
      <c r="A90" s="30"/>
      <c r="B90" s="43" t="s">
        <v>79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166</v>
      </c>
      <c r="C91" s="33"/>
      <c r="D91" s="33"/>
      <c r="E91" s="33"/>
      <c r="F91" s="33"/>
      <c r="G91" s="33"/>
      <c r="H91" s="33"/>
      <c r="I91" s="40">
        <f>I85+I89</f>
        <v>34023.668911500004</v>
      </c>
    </row>
    <row r="92" spans="1:9">
      <c r="A92" s="147" t="s">
        <v>181</v>
      </c>
      <c r="B92" s="148"/>
      <c r="C92" s="148"/>
      <c r="D92" s="148"/>
      <c r="E92" s="148"/>
      <c r="F92" s="148"/>
      <c r="G92" s="148"/>
      <c r="H92" s="148"/>
      <c r="I92" s="148"/>
    </row>
    <row r="93" spans="1:9" ht="15.75">
      <c r="A93" s="139" t="s">
        <v>211</v>
      </c>
      <c r="B93" s="139"/>
      <c r="C93" s="139"/>
      <c r="D93" s="139"/>
      <c r="E93" s="139"/>
      <c r="F93" s="139"/>
      <c r="G93" s="139"/>
      <c r="H93" s="139"/>
      <c r="I93" s="139"/>
    </row>
    <row r="94" spans="1:9" ht="15.75" customHeight="1">
      <c r="A94" s="54"/>
      <c r="B94" s="140" t="s">
        <v>212</v>
      </c>
      <c r="C94" s="140"/>
      <c r="D94" s="140"/>
      <c r="E94" s="140"/>
      <c r="F94" s="140"/>
      <c r="G94" s="140"/>
      <c r="H94" s="60"/>
      <c r="I94" s="3"/>
    </row>
    <row r="95" spans="1:9">
      <c r="A95" s="91"/>
      <c r="B95" s="135" t="s">
        <v>6</v>
      </c>
      <c r="C95" s="135"/>
      <c r="D95" s="135"/>
      <c r="E95" s="135"/>
      <c r="F95" s="135"/>
      <c r="G95" s="135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1" t="s">
        <v>7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 customHeight="1">
      <c r="A98" s="141" t="s">
        <v>8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>
      <c r="A99" s="142" t="s">
        <v>62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1"/>
    </row>
    <row r="101" spans="1:9" ht="15.75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4"/>
    </row>
    <row r="103" spans="1:9" ht="15.75">
      <c r="B103" s="88" t="s">
        <v>10</v>
      </c>
      <c r="C103" s="134" t="s">
        <v>145</v>
      </c>
      <c r="D103" s="134"/>
      <c r="E103" s="134"/>
      <c r="F103" s="58"/>
      <c r="I103" s="90"/>
    </row>
    <row r="104" spans="1:9">
      <c r="A104" s="91"/>
      <c r="C104" s="135" t="s">
        <v>11</v>
      </c>
      <c r="D104" s="135"/>
      <c r="E104" s="135"/>
      <c r="F104" s="25"/>
      <c r="I104" s="89" t="s">
        <v>12</v>
      </c>
    </row>
    <row r="105" spans="1:9" ht="15.75">
      <c r="A105" s="26"/>
      <c r="C105" s="12"/>
      <c r="D105" s="12"/>
      <c r="G105" s="12"/>
      <c r="H105" s="12"/>
    </row>
    <row r="106" spans="1:9" ht="15.75" customHeight="1">
      <c r="B106" s="88" t="s">
        <v>13</v>
      </c>
      <c r="C106" s="136"/>
      <c r="D106" s="136"/>
      <c r="E106" s="136"/>
      <c r="F106" s="59"/>
      <c r="I106" s="90"/>
    </row>
    <row r="107" spans="1:9" ht="15.75" customHeight="1">
      <c r="A107" s="91"/>
      <c r="C107" s="137" t="s">
        <v>11</v>
      </c>
      <c r="D107" s="137"/>
      <c r="E107" s="137"/>
      <c r="F107" s="91"/>
      <c r="I107" s="89" t="s">
        <v>12</v>
      </c>
    </row>
    <row r="108" spans="1:9" ht="15.75" customHeight="1">
      <c r="A108" s="4" t="s">
        <v>14</v>
      </c>
    </row>
    <row r="109" spans="1:9">
      <c r="A109" s="138" t="s">
        <v>15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ht="45" customHeight="1">
      <c r="A110" s="129" t="s">
        <v>16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17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30" customHeight="1">
      <c r="A112" s="129" t="s">
        <v>21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15" customHeight="1">
      <c r="A113" s="129" t="s">
        <v>20</v>
      </c>
      <c r="B113" s="129"/>
      <c r="C113" s="129"/>
      <c r="D113" s="129"/>
      <c r="E113" s="129"/>
      <c r="F113" s="129"/>
      <c r="G113" s="129"/>
      <c r="H113" s="129"/>
      <c r="I113" s="129"/>
    </row>
  </sheetData>
  <autoFilter ref="I12:I56"/>
  <mergeCells count="30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92:I92"/>
    <mergeCell ref="A109:I109"/>
    <mergeCell ref="A110:I110"/>
    <mergeCell ref="A111:I111"/>
    <mergeCell ref="A112:I112"/>
    <mergeCell ref="A113:I113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I95" sqref="I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152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178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43190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161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1" si="4">F38/6*G38</f>
        <v>950.18499999999995</v>
      </c>
      <c r="J38" s="24"/>
      <c r="L38" s="19"/>
      <c r="M38" s="20"/>
      <c r="N38" s="21"/>
    </row>
    <row r="39" spans="1:14" ht="31.5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>(F42/7.5*1.5)*G42</f>
        <v>169.47706499999998</v>
      </c>
      <c r="J42" s="24"/>
      <c r="L42" s="19"/>
      <c r="M42" s="20"/>
      <c r="N42" s="21"/>
    </row>
    <row r="43" spans="1:14" ht="15.75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>(F43/7.5*1.5)*G43</f>
        <v>59.578200000000002</v>
      </c>
      <c r="J43" s="24"/>
      <c r="L43" s="19"/>
      <c r="M43" s="20"/>
      <c r="N43" s="21"/>
    </row>
    <row r="44" spans="1:14" ht="15.75" hidden="1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15.7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15.75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15.75" hidden="1" customHeight="1">
      <c r="A50" s="30">
        <v>12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/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32.25" hidden="1" customHeight="1">
      <c r="A52" s="30"/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5.75" hidden="1" customHeight="1">
      <c r="A53" s="30"/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5.75" hidden="1" customHeight="1">
      <c r="A54" s="30">
        <v>13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5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153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12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14</v>
      </c>
      <c r="B61" s="73" t="s">
        <v>137</v>
      </c>
      <c r="C61" s="72" t="s">
        <v>25</v>
      </c>
      <c r="D61" s="115" t="s">
        <v>130</v>
      </c>
      <c r="E61" s="117">
        <v>110</v>
      </c>
      <c r="F61" s="118">
        <f>E61*12</f>
        <v>1320</v>
      </c>
      <c r="G61" s="119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7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7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7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7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7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7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7"/>
        <v>0.18621000000000001</v>
      </c>
      <c r="I70" s="13">
        <f>F70*G70</f>
        <v>186.21</v>
      </c>
    </row>
    <row r="71" spans="1:9" ht="15.75" customHeight="1">
      <c r="A71" s="30">
        <v>15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7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8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8"/>
        <v>0.65</v>
      </c>
      <c r="I74" s="13">
        <v>0</v>
      </c>
    </row>
    <row r="75" spans="1:9" ht="15.75" hidden="1" customHeight="1">
      <c r="A75" s="30"/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7"/>
        <v>0.18725099999999997</v>
      </c>
      <c r="I75" s="13">
        <v>0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16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7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4" t="s">
        <v>154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17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18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I84+I83+I77+I71+I61+I43+I42+I41+I40+I39+I38+I28+I27+I18+I17+I16</f>
        <v>29042.618474500003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180</v>
      </c>
      <c r="B87" s="46" t="s">
        <v>138</v>
      </c>
      <c r="C87" s="47" t="s">
        <v>108</v>
      </c>
      <c r="D87" s="43"/>
      <c r="E87" s="13"/>
      <c r="F87" s="13">
        <v>234</v>
      </c>
      <c r="G87" s="13">
        <v>55.55</v>
      </c>
      <c r="H87" s="13">
        <f t="shared" ref="H87" si="9">G87*F87/1000</f>
        <v>12.998699999999999</v>
      </c>
      <c r="I87" s="13">
        <f>G87*26</f>
        <v>1444.3</v>
      </c>
    </row>
    <row r="88" spans="1:9" ht="15.75" customHeight="1">
      <c r="A88" s="30"/>
      <c r="B88" s="41" t="s">
        <v>52</v>
      </c>
      <c r="C88" s="37"/>
      <c r="D88" s="44"/>
      <c r="E88" s="37">
        <v>1</v>
      </c>
      <c r="F88" s="37"/>
      <c r="G88" s="37"/>
      <c r="H88" s="37"/>
      <c r="I88" s="32">
        <v>0</v>
      </c>
    </row>
    <row r="89" spans="1:9" ht="15.75" customHeight="1">
      <c r="A89" s="30"/>
      <c r="B89" s="43" t="s">
        <v>79</v>
      </c>
      <c r="C89" s="15"/>
      <c r="D89" s="15"/>
      <c r="E89" s="38"/>
      <c r="F89" s="38"/>
      <c r="G89" s="39"/>
      <c r="H89" s="39"/>
      <c r="I89" s="17">
        <v>0</v>
      </c>
    </row>
    <row r="90" spans="1:9">
      <c r="A90" s="45"/>
      <c r="B90" s="42" t="s">
        <v>166</v>
      </c>
      <c r="C90" s="33"/>
      <c r="D90" s="33"/>
      <c r="E90" s="33"/>
      <c r="F90" s="33"/>
      <c r="G90" s="33"/>
      <c r="H90" s="33"/>
      <c r="I90" s="40">
        <f>I85+I88</f>
        <v>29042.618474500003</v>
      </c>
    </row>
    <row r="91" spans="1:9">
      <c r="A91" s="147" t="s">
        <v>181</v>
      </c>
      <c r="B91" s="148"/>
      <c r="C91" s="148"/>
      <c r="D91" s="148"/>
      <c r="E91" s="148"/>
      <c r="F91" s="148"/>
      <c r="G91" s="148"/>
      <c r="H91" s="148"/>
      <c r="I91" s="148"/>
    </row>
    <row r="92" spans="1:9" ht="15.75">
      <c r="A92" s="139" t="s">
        <v>213</v>
      </c>
      <c r="B92" s="139"/>
      <c r="C92" s="139"/>
      <c r="D92" s="139"/>
      <c r="E92" s="139"/>
      <c r="F92" s="139"/>
      <c r="G92" s="139"/>
      <c r="H92" s="139"/>
      <c r="I92" s="139"/>
    </row>
    <row r="93" spans="1:9" ht="15.75" customHeight="1">
      <c r="A93" s="54"/>
      <c r="B93" s="140" t="s">
        <v>214</v>
      </c>
      <c r="C93" s="140"/>
      <c r="D93" s="140"/>
      <c r="E93" s="140"/>
      <c r="F93" s="140"/>
      <c r="G93" s="140"/>
      <c r="H93" s="60"/>
      <c r="I93" s="3"/>
    </row>
    <row r="94" spans="1:9">
      <c r="A94" s="91"/>
      <c r="B94" s="135" t="s">
        <v>6</v>
      </c>
      <c r="C94" s="135"/>
      <c r="D94" s="135"/>
      <c r="E94" s="135"/>
      <c r="F94" s="135"/>
      <c r="G94" s="135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1" t="s">
        <v>7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 customHeight="1">
      <c r="A97" s="141" t="s">
        <v>8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2" t="s">
        <v>62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88" t="s">
        <v>10</v>
      </c>
      <c r="C102" s="134" t="s">
        <v>145</v>
      </c>
      <c r="D102" s="134"/>
      <c r="E102" s="134"/>
      <c r="F102" s="58"/>
      <c r="I102" s="90"/>
    </row>
    <row r="103" spans="1:9">
      <c r="A103" s="91"/>
      <c r="C103" s="135" t="s">
        <v>11</v>
      </c>
      <c r="D103" s="135"/>
      <c r="E103" s="135"/>
      <c r="F103" s="25"/>
      <c r="I103" s="89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88" t="s">
        <v>13</v>
      </c>
      <c r="C105" s="136"/>
      <c r="D105" s="136"/>
      <c r="E105" s="136"/>
      <c r="F105" s="59"/>
      <c r="I105" s="90"/>
    </row>
    <row r="106" spans="1:9" ht="15.75" customHeight="1">
      <c r="A106" s="91"/>
      <c r="C106" s="137" t="s">
        <v>11</v>
      </c>
      <c r="D106" s="137"/>
      <c r="E106" s="137"/>
      <c r="F106" s="91"/>
      <c r="I106" s="89" t="s">
        <v>12</v>
      </c>
    </row>
    <row r="107" spans="1:9" ht="15.75" customHeight="1">
      <c r="A107" s="4" t="s">
        <v>14</v>
      </c>
    </row>
    <row r="108" spans="1:9">
      <c r="A108" s="138" t="s">
        <v>15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45" customHeight="1">
      <c r="A109" s="129" t="s">
        <v>16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30" customHeight="1">
      <c r="A110" s="129" t="s">
        <v>17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21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15" customHeight="1">
      <c r="A112" s="129" t="s">
        <v>20</v>
      </c>
      <c r="B112" s="129"/>
      <c r="C112" s="129"/>
      <c r="D112" s="129"/>
      <c r="E112" s="129"/>
      <c r="F112" s="129"/>
      <c r="G112" s="129"/>
      <c r="H112" s="129"/>
      <c r="I112" s="129"/>
    </row>
  </sheetData>
  <autoFilter ref="I12:I56"/>
  <mergeCells count="30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91:I91"/>
    <mergeCell ref="A108:I108"/>
    <mergeCell ref="A109:I109"/>
    <mergeCell ref="A110:I110"/>
    <mergeCell ref="A111:I111"/>
    <mergeCell ref="A112:I112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56" sqref="A56:XFD5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155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179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43220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161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1" si="4">F38/6*G38</f>
        <v>950.18499999999995</v>
      </c>
      <c r="J38" s="24"/>
      <c r="L38" s="19"/>
      <c r="M38" s="20"/>
      <c r="N38" s="21"/>
    </row>
    <row r="39" spans="1:14" ht="31.5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>F42/7.5*1.5*G42</f>
        <v>169.47706499999998</v>
      </c>
      <c r="J42" s="24"/>
      <c r="L42" s="19"/>
      <c r="M42" s="20"/>
      <c r="N42" s="21"/>
    </row>
    <row r="43" spans="1:14" ht="15.75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>F43/7.5*1.5*G43</f>
        <v>59.578200000000002</v>
      </c>
      <c r="J43" s="24"/>
      <c r="L43" s="19"/>
      <c r="M43" s="20"/>
      <c r="N43" s="21"/>
    </row>
    <row r="44" spans="1:14" ht="15.7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32.25" hidden="1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29.25" hidden="1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29.25" hidden="1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32.25" hidden="1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36" hidden="1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30.75" hidden="1" customHeight="1">
      <c r="A50" s="30">
        <v>12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3.75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29.25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21.75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27.75" hidden="1" customHeight="1">
      <c r="A54" s="30">
        <v>13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5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153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12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15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f>E61*12</f>
        <v>1686</v>
      </c>
      <c r="G61" s="87">
        <v>1.2</v>
      </c>
      <c r="H61" s="71">
        <f>F61*G61/1000</f>
        <v>2.0231999999999997</v>
      </c>
      <c r="I61" s="13">
        <f>1320/12*G61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7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7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7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7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7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7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7"/>
        <v>0.292182</v>
      </c>
      <c r="I69" s="13">
        <v>0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7"/>
        <v>0.18621000000000001</v>
      </c>
      <c r="I70" s="13">
        <f>F70*G70</f>
        <v>186.21</v>
      </c>
    </row>
    <row r="71" spans="1:9" ht="15.75" customHeight="1">
      <c r="A71" s="30">
        <v>16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7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8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8"/>
        <v>0.65</v>
      </c>
      <c r="I74" s="13">
        <v>0</v>
      </c>
    </row>
    <row r="75" spans="1:9" ht="15.75" hidden="1" customHeight="1">
      <c r="A75" s="30"/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7"/>
        <v>0.18725099999999997</v>
      </c>
      <c r="I75" s="13">
        <v>0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17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7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97.009517790000004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18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19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I84+I83+I77+I71+I61+I53+I52+I51+I43+I42+I41+I40+I39+I38+I28+I27+I18+I17+I16</f>
        <v>31779.541958500002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182</v>
      </c>
      <c r="B87" s="46" t="s">
        <v>138</v>
      </c>
      <c r="C87" s="47" t="s">
        <v>108</v>
      </c>
      <c r="D87" s="43"/>
      <c r="E87" s="13"/>
      <c r="F87" s="13">
        <v>234</v>
      </c>
      <c r="G87" s="13">
        <v>55.55</v>
      </c>
      <c r="H87" s="13">
        <f t="shared" ref="H87" si="9">G87*F87/1000</f>
        <v>12.998699999999999</v>
      </c>
      <c r="I87" s="13">
        <f>G87*26</f>
        <v>1444.3</v>
      </c>
    </row>
    <row r="88" spans="1:9" s="100" customFormat="1" ht="15.75" customHeight="1">
      <c r="A88" s="30">
        <v>21</v>
      </c>
      <c r="B88" s="112" t="s">
        <v>173</v>
      </c>
      <c r="C88" s="113" t="s">
        <v>174</v>
      </c>
      <c r="D88" s="101"/>
      <c r="E88" s="34"/>
      <c r="F88" s="34">
        <v>4</v>
      </c>
      <c r="G88" s="34">
        <v>134.12</v>
      </c>
      <c r="H88" s="102">
        <f t="shared" ref="H88" si="10">G88*F88/1000</f>
        <v>0.53648000000000007</v>
      </c>
      <c r="I88" s="13">
        <f>G88*6</f>
        <v>804.72</v>
      </c>
    </row>
    <row r="89" spans="1:9" ht="15.75" customHeight="1">
      <c r="A89" s="30"/>
      <c r="B89" s="41" t="s">
        <v>52</v>
      </c>
      <c r="C89" s="37"/>
      <c r="D89" s="44"/>
      <c r="E89" s="37">
        <v>1</v>
      </c>
      <c r="F89" s="37"/>
      <c r="G89" s="37"/>
      <c r="H89" s="37"/>
      <c r="I89" s="32">
        <f>I88</f>
        <v>804.72</v>
      </c>
    </row>
    <row r="90" spans="1:9" ht="15.75" customHeight="1">
      <c r="A90" s="30"/>
      <c r="B90" s="43" t="s">
        <v>79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166</v>
      </c>
      <c r="C91" s="33"/>
      <c r="D91" s="33"/>
      <c r="E91" s="33"/>
      <c r="F91" s="33"/>
      <c r="G91" s="33"/>
      <c r="H91" s="33"/>
      <c r="I91" s="40">
        <f>I85+I89</f>
        <v>32584.261958500003</v>
      </c>
    </row>
    <row r="92" spans="1:9">
      <c r="A92" s="147" t="s">
        <v>183</v>
      </c>
      <c r="B92" s="148"/>
      <c r="C92" s="148"/>
      <c r="D92" s="148"/>
      <c r="E92" s="148"/>
      <c r="F92" s="148"/>
      <c r="G92" s="148"/>
      <c r="H92" s="148"/>
      <c r="I92" s="148"/>
    </row>
    <row r="93" spans="1:9" ht="15.75">
      <c r="A93" s="139" t="s">
        <v>184</v>
      </c>
      <c r="B93" s="139"/>
      <c r="C93" s="139"/>
      <c r="D93" s="139"/>
      <c r="E93" s="139"/>
      <c r="F93" s="139"/>
      <c r="G93" s="139"/>
      <c r="H93" s="139"/>
      <c r="I93" s="139"/>
    </row>
    <row r="94" spans="1:9" ht="15.75" customHeight="1">
      <c r="A94" s="54"/>
      <c r="B94" s="140" t="s">
        <v>185</v>
      </c>
      <c r="C94" s="140"/>
      <c r="D94" s="140"/>
      <c r="E94" s="140"/>
      <c r="F94" s="140"/>
      <c r="G94" s="140"/>
      <c r="H94" s="60"/>
      <c r="I94" s="3"/>
    </row>
    <row r="95" spans="1:9">
      <c r="A95" s="91"/>
      <c r="B95" s="135" t="s">
        <v>6</v>
      </c>
      <c r="C95" s="135"/>
      <c r="D95" s="135"/>
      <c r="E95" s="135"/>
      <c r="F95" s="135"/>
      <c r="G95" s="135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1" t="s">
        <v>7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 customHeight="1">
      <c r="A98" s="141" t="s">
        <v>8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>
      <c r="A99" s="142" t="s">
        <v>62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1"/>
    </row>
    <row r="101" spans="1:9" ht="15.75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4"/>
    </row>
    <row r="103" spans="1:9" ht="15.75">
      <c r="B103" s="88" t="s">
        <v>10</v>
      </c>
      <c r="C103" s="134" t="s">
        <v>145</v>
      </c>
      <c r="D103" s="134"/>
      <c r="E103" s="134"/>
      <c r="F103" s="58"/>
      <c r="I103" s="90"/>
    </row>
    <row r="104" spans="1:9">
      <c r="A104" s="91"/>
      <c r="C104" s="135" t="s">
        <v>11</v>
      </c>
      <c r="D104" s="135"/>
      <c r="E104" s="135"/>
      <c r="F104" s="25"/>
      <c r="I104" s="89" t="s">
        <v>12</v>
      </c>
    </row>
    <row r="105" spans="1:9" ht="15.75">
      <c r="A105" s="26"/>
      <c r="C105" s="12"/>
      <c r="D105" s="12"/>
      <c r="G105" s="12"/>
      <c r="H105" s="12"/>
    </row>
    <row r="106" spans="1:9" ht="15.75" customHeight="1">
      <c r="B106" s="88" t="s">
        <v>13</v>
      </c>
      <c r="C106" s="136"/>
      <c r="D106" s="136"/>
      <c r="E106" s="136"/>
      <c r="F106" s="59"/>
      <c r="I106" s="90"/>
    </row>
    <row r="107" spans="1:9" ht="15.75" customHeight="1">
      <c r="A107" s="91"/>
      <c r="C107" s="137" t="s">
        <v>11</v>
      </c>
      <c r="D107" s="137"/>
      <c r="E107" s="137"/>
      <c r="F107" s="91"/>
      <c r="I107" s="89" t="s">
        <v>12</v>
      </c>
    </row>
    <row r="108" spans="1:9" ht="15.75" customHeight="1">
      <c r="A108" s="4" t="s">
        <v>14</v>
      </c>
    </row>
    <row r="109" spans="1:9">
      <c r="A109" s="138" t="s">
        <v>15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ht="45" customHeight="1">
      <c r="A110" s="129" t="s">
        <v>16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17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30" customHeight="1">
      <c r="A112" s="129" t="s">
        <v>21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15" customHeight="1">
      <c r="A113" s="129" t="s">
        <v>20</v>
      </c>
      <c r="B113" s="129"/>
      <c r="C113" s="129"/>
      <c r="D113" s="129"/>
      <c r="E113" s="129"/>
      <c r="F113" s="129"/>
      <c r="G113" s="129"/>
      <c r="H113" s="129"/>
      <c r="I113" s="129"/>
    </row>
  </sheetData>
  <autoFilter ref="I12:I56"/>
  <mergeCells count="30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7:E107"/>
    <mergeCell ref="A86:I86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2:I82"/>
    <mergeCell ref="A92:I92"/>
    <mergeCell ref="A109:I109"/>
    <mergeCell ref="A110:I110"/>
    <mergeCell ref="A111:I111"/>
    <mergeCell ref="A112:I112"/>
    <mergeCell ref="A113:I113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B96" sqref="B96:G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156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186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43251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161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customHeight="1">
      <c r="A19" s="30">
        <v>4</v>
      </c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F19*G19</f>
        <v>457.35840000000007</v>
      </c>
      <c r="J19" s="23"/>
      <c r="K19" s="8"/>
      <c r="L19" s="8"/>
      <c r="M19" s="8"/>
    </row>
    <row r="20" spans="1:13" ht="15.75" customHeight="1">
      <c r="A20" s="30">
        <v>5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customHeight="1">
      <c r="A21" s="30">
        <v>6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customHeight="1">
      <c r="A22" s="30">
        <v>7</v>
      </c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customHeight="1">
      <c r="A23" s="30">
        <v>8</v>
      </c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customHeight="1">
      <c r="A24" s="30">
        <v>9</v>
      </c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customHeight="1">
      <c r="A25" s="30">
        <v>10</v>
      </c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customHeight="1">
      <c r="A26" s="30">
        <v>11</v>
      </c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12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13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14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customHeight="1">
      <c r="A32" s="30">
        <v>15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customHeight="1">
      <c r="A33" s="30">
        <v>16</v>
      </c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customHeight="1">
      <c r="A34" s="30">
        <v>17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2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2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2"/>
        <v>1.4139600000000001</v>
      </c>
      <c r="I36" s="13">
        <v>0</v>
      </c>
      <c r="J36" s="24"/>
    </row>
    <row r="37" spans="1:14" ht="15.75" hidden="1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hidden="1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4">SUM(F38*G38/1000)</f>
        <v>5.7011099999999999</v>
      </c>
      <c r="I38" s="13">
        <f t="shared" ref="I38:I43" si="5">F38/6*G38</f>
        <v>950.18499999999995</v>
      </c>
      <c r="J38" s="24"/>
      <c r="L38" s="19"/>
      <c r="M38" s="20"/>
      <c r="N38" s="21"/>
    </row>
    <row r="39" spans="1:14" ht="31.5" hidden="1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4"/>
        <v>2.77086291</v>
      </c>
      <c r="I39" s="13">
        <f t="shared" si="5"/>
        <v>461.81048499999991</v>
      </c>
      <c r="J39" s="24"/>
      <c r="L39" s="19"/>
      <c r="M39" s="20"/>
      <c r="N39" s="21"/>
    </row>
    <row r="40" spans="1:14" ht="15.75" hidden="1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4"/>
        <v>2.3880361749999999</v>
      </c>
      <c r="I40" s="13">
        <f t="shared" si="5"/>
        <v>398.00602916666662</v>
      </c>
      <c r="J40" s="24"/>
      <c r="L40" s="19"/>
      <c r="M40" s="20"/>
      <c r="N40" s="21"/>
    </row>
    <row r="41" spans="1:14" ht="47.25" hidden="1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4"/>
        <v>6.1178091119999998</v>
      </c>
      <c r="I41" s="13">
        <f t="shared" si="5"/>
        <v>1019.6348519999999</v>
      </c>
      <c r="J41" s="24"/>
      <c r="L41" s="19"/>
      <c r="M41" s="20"/>
      <c r="N41" s="21"/>
    </row>
    <row r="42" spans="1:14" ht="15.75" hidden="1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4"/>
        <v>0.84738532499999997</v>
      </c>
      <c r="I42" s="13">
        <f t="shared" si="5"/>
        <v>141.23088749999999</v>
      </c>
      <c r="J42" s="24"/>
      <c r="L42" s="19"/>
      <c r="M42" s="20"/>
      <c r="N42" s="21"/>
    </row>
    <row r="43" spans="1:14" ht="15.75" hidden="1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4"/>
        <v>0.29789100000000002</v>
      </c>
      <c r="I43" s="13">
        <f t="shared" si="5"/>
        <v>49.648499999999999</v>
      </c>
      <c r="J43" s="24"/>
      <c r="L43" s="19"/>
      <c r="M43" s="20"/>
      <c r="N43" s="21"/>
    </row>
    <row r="44" spans="1:14" ht="15.7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customHeight="1">
      <c r="A45" s="30">
        <v>18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6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customHeight="1">
      <c r="A46" s="30">
        <v>19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6"/>
        <v>0.22640256000000003</v>
      </c>
      <c r="I46" s="13">
        <f t="shared" ref="I46:I53" si="7">F46/2*G46</f>
        <v>113.20128000000001</v>
      </c>
      <c r="J46" s="24"/>
      <c r="L46" s="19"/>
      <c r="M46" s="20"/>
      <c r="N46" s="21"/>
    </row>
    <row r="47" spans="1:14" ht="15.75" customHeight="1">
      <c r="A47" s="30">
        <v>20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6"/>
        <v>2.6422163200000002</v>
      </c>
      <c r="I47" s="13">
        <f t="shared" si="7"/>
        <v>1321.10816</v>
      </c>
      <c r="J47" s="24"/>
      <c r="L47" s="19"/>
      <c r="M47" s="20"/>
      <c r="N47" s="21"/>
    </row>
    <row r="48" spans="1:14" ht="15.75" customHeight="1">
      <c r="A48" s="30">
        <v>21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6"/>
        <v>2.2636659240000001</v>
      </c>
      <c r="I48" s="13">
        <f t="shared" si="7"/>
        <v>1131.832962</v>
      </c>
      <c r="J48" s="24"/>
      <c r="L48" s="19"/>
      <c r="M48" s="20"/>
      <c r="N48" s="21"/>
    </row>
    <row r="49" spans="1:22" ht="15.75" customHeight="1">
      <c r="A49" s="30">
        <v>22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6"/>
        <v>0.11964144400000001</v>
      </c>
      <c r="I49" s="13">
        <f t="shared" si="7"/>
        <v>59.820722000000004</v>
      </c>
      <c r="J49" s="24"/>
      <c r="L49" s="19"/>
      <c r="M49" s="20"/>
      <c r="N49" s="21"/>
    </row>
    <row r="50" spans="1:22" ht="15.75" customHeight="1">
      <c r="A50" s="30">
        <v>23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6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6"/>
        <v>4.6401123680000005</v>
      </c>
      <c r="I51" s="13">
        <f t="shared" si="7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6"/>
        <v>0.69307200000000002</v>
      </c>
      <c r="I52" s="13">
        <f t="shared" si="7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6"/>
        <v>0.1406626</v>
      </c>
      <c r="I53" s="13">
        <f t="shared" si="7"/>
        <v>70.331299999999999</v>
      </c>
      <c r="J53" s="24"/>
      <c r="L53" s="19"/>
      <c r="M53" s="20"/>
      <c r="N53" s="21"/>
    </row>
    <row r="54" spans="1:22" ht="15.75" customHeight="1">
      <c r="A54" s="30">
        <v>24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6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148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15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25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16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customHeight="1">
      <c r="A65" s="30">
        <v>26</v>
      </c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f>F65*G65</f>
        <v>16649.849300000002</v>
      </c>
    </row>
    <row r="66" spans="1:9" ht="15.75" customHeight="1">
      <c r="A66" s="30">
        <v>27</v>
      </c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f t="shared" ref="I66:I69" si="9">F66*G66</f>
        <v>1296.52999</v>
      </c>
    </row>
    <row r="67" spans="1:9" ht="15.75" customHeight="1">
      <c r="A67" s="30">
        <v>28</v>
      </c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f t="shared" si="9"/>
        <v>25892.745900000002</v>
      </c>
    </row>
    <row r="68" spans="1:9" ht="15.75" customHeight="1">
      <c r="A68" s="30">
        <v>29</v>
      </c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f t="shared" si="9"/>
        <v>315.14999999999998</v>
      </c>
    </row>
    <row r="69" spans="1:9" ht="15.75" customHeight="1">
      <c r="A69" s="30">
        <v>30</v>
      </c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f t="shared" si="9"/>
        <v>292.18200000000002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31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10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10"/>
        <v>0.65</v>
      </c>
      <c r="I74" s="13">
        <v>0</v>
      </c>
    </row>
    <row r="75" spans="1:9" ht="15.75" hidden="1" customHeight="1">
      <c r="A75" s="30"/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v>0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32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33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34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I84+I83+I77+I71+I69+I68+I67+I66+I65+I61+I54+I50+I49+I48+I47+I46+I45+I34+I33+I32+I31+I28+I27+I26+I25+I24+I23+I22+I21+I20+I19+I18+I17+I16</f>
        <v>83657.628115111089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187</v>
      </c>
      <c r="B87" s="46" t="s">
        <v>138</v>
      </c>
      <c r="C87" s="47" t="s">
        <v>108</v>
      </c>
      <c r="D87" s="43"/>
      <c r="E87" s="13"/>
      <c r="F87" s="13">
        <v>234</v>
      </c>
      <c r="G87" s="126">
        <v>55.55</v>
      </c>
      <c r="H87" s="13">
        <f t="shared" ref="H87:H90" si="11">G87*F87/1000</f>
        <v>12.998699999999999</v>
      </c>
      <c r="I87" s="13">
        <f>G87*26</f>
        <v>1444.3</v>
      </c>
    </row>
    <row r="88" spans="1:9" s="100" customFormat="1" ht="15.75" customHeight="1">
      <c r="A88" s="30">
        <v>36</v>
      </c>
      <c r="B88" s="46" t="s">
        <v>167</v>
      </c>
      <c r="C88" s="47" t="s">
        <v>82</v>
      </c>
      <c r="D88" s="101"/>
      <c r="E88" s="34"/>
      <c r="F88" s="34">
        <v>1</v>
      </c>
      <c r="G88" s="126">
        <v>203.68</v>
      </c>
      <c r="H88" s="102">
        <f t="shared" si="11"/>
        <v>0.20368</v>
      </c>
      <c r="I88" s="13">
        <f>G88</f>
        <v>203.68</v>
      </c>
    </row>
    <row r="89" spans="1:9" s="100" customFormat="1" ht="15.75" hidden="1" customHeight="1">
      <c r="A89" s="30">
        <v>37</v>
      </c>
      <c r="B89" s="104"/>
      <c r="C89" s="47"/>
      <c r="D89" s="43"/>
      <c r="E89" s="13"/>
      <c r="F89" s="13">
        <v>4</v>
      </c>
      <c r="G89" s="13"/>
      <c r="H89" s="102">
        <f t="shared" si="11"/>
        <v>0</v>
      </c>
      <c r="I89" s="13"/>
    </row>
    <row r="90" spans="1:9" s="100" customFormat="1" ht="15.75" hidden="1" customHeight="1">
      <c r="A90" s="30">
        <v>38</v>
      </c>
      <c r="B90" s="104"/>
      <c r="C90" s="47"/>
      <c r="D90" s="43"/>
      <c r="E90" s="13"/>
      <c r="F90" s="13">
        <v>3</v>
      </c>
      <c r="G90" s="13"/>
      <c r="H90" s="102">
        <f t="shared" si="11"/>
        <v>0</v>
      </c>
      <c r="I90" s="103"/>
    </row>
    <row r="91" spans="1:9" ht="15.75" customHeight="1">
      <c r="A91" s="30"/>
      <c r="B91" s="41" t="s">
        <v>52</v>
      </c>
      <c r="C91" s="37"/>
      <c r="D91" s="44"/>
      <c r="E91" s="37">
        <v>1</v>
      </c>
      <c r="F91" s="37"/>
      <c r="G91" s="37"/>
      <c r="H91" s="37"/>
      <c r="I91" s="32">
        <f>I88</f>
        <v>203.68</v>
      </c>
    </row>
    <row r="92" spans="1:9" ht="15.75" customHeight="1">
      <c r="A92" s="30"/>
      <c r="B92" s="43" t="s">
        <v>79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166</v>
      </c>
      <c r="C93" s="33"/>
      <c r="D93" s="33"/>
      <c r="E93" s="33"/>
      <c r="F93" s="33"/>
      <c r="G93" s="33"/>
      <c r="H93" s="33"/>
      <c r="I93" s="40">
        <f>I85+I91</f>
        <v>83861.308115111082</v>
      </c>
    </row>
    <row r="94" spans="1:9">
      <c r="A94" s="147" t="s">
        <v>188</v>
      </c>
      <c r="B94" s="148"/>
      <c r="C94" s="148"/>
      <c r="D94" s="148"/>
      <c r="E94" s="148"/>
      <c r="F94" s="148"/>
      <c r="G94" s="148"/>
      <c r="H94" s="148"/>
      <c r="I94" s="148"/>
    </row>
    <row r="95" spans="1:9" ht="15.75">
      <c r="A95" s="139" t="s">
        <v>189</v>
      </c>
      <c r="B95" s="139"/>
      <c r="C95" s="139"/>
      <c r="D95" s="139"/>
      <c r="E95" s="139"/>
      <c r="F95" s="139"/>
      <c r="G95" s="139"/>
      <c r="H95" s="139"/>
      <c r="I95" s="139"/>
    </row>
    <row r="96" spans="1:9" ht="15.75" customHeight="1">
      <c r="A96" s="54"/>
      <c r="B96" s="140" t="s">
        <v>190</v>
      </c>
      <c r="C96" s="140"/>
      <c r="D96" s="140"/>
      <c r="E96" s="140"/>
      <c r="F96" s="140"/>
      <c r="G96" s="140"/>
      <c r="H96" s="60"/>
      <c r="I96" s="3"/>
    </row>
    <row r="97" spans="1:9">
      <c r="A97" s="91"/>
      <c r="B97" s="135" t="s">
        <v>6</v>
      </c>
      <c r="C97" s="135"/>
      <c r="D97" s="135"/>
      <c r="E97" s="135"/>
      <c r="F97" s="135"/>
      <c r="G97" s="135"/>
      <c r="H97" s="25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41" t="s">
        <v>7</v>
      </c>
      <c r="B99" s="141"/>
      <c r="C99" s="141"/>
      <c r="D99" s="141"/>
      <c r="E99" s="141"/>
      <c r="F99" s="141"/>
      <c r="G99" s="141"/>
      <c r="H99" s="141"/>
      <c r="I99" s="141"/>
    </row>
    <row r="100" spans="1:9" ht="15.75" customHeight="1">
      <c r="A100" s="141" t="s">
        <v>8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>
      <c r="A101" s="142" t="s">
        <v>62</v>
      </c>
      <c r="B101" s="142"/>
      <c r="C101" s="142"/>
      <c r="D101" s="142"/>
      <c r="E101" s="142"/>
      <c r="F101" s="142"/>
      <c r="G101" s="142"/>
      <c r="H101" s="142"/>
      <c r="I101" s="142"/>
    </row>
    <row r="102" spans="1:9" ht="15.75">
      <c r="A102" s="11"/>
    </row>
    <row r="103" spans="1:9" ht="15.75">
      <c r="A103" s="133" t="s">
        <v>9</v>
      </c>
      <c r="B103" s="133"/>
      <c r="C103" s="133"/>
      <c r="D103" s="133"/>
      <c r="E103" s="133"/>
      <c r="F103" s="133"/>
      <c r="G103" s="133"/>
      <c r="H103" s="133"/>
      <c r="I103" s="133"/>
    </row>
    <row r="104" spans="1:9" ht="15.75">
      <c r="A104" s="4"/>
    </row>
    <row r="105" spans="1:9" ht="15.75">
      <c r="B105" s="88" t="s">
        <v>10</v>
      </c>
      <c r="C105" s="134" t="s">
        <v>145</v>
      </c>
      <c r="D105" s="134"/>
      <c r="E105" s="134"/>
      <c r="F105" s="58"/>
      <c r="I105" s="90"/>
    </row>
    <row r="106" spans="1:9">
      <c r="A106" s="91"/>
      <c r="C106" s="135" t="s">
        <v>11</v>
      </c>
      <c r="D106" s="135"/>
      <c r="E106" s="135"/>
      <c r="F106" s="25"/>
      <c r="I106" s="89" t="s">
        <v>12</v>
      </c>
    </row>
    <row r="107" spans="1:9" ht="15.75">
      <c r="A107" s="26"/>
      <c r="C107" s="12"/>
      <c r="D107" s="12"/>
      <c r="G107" s="12"/>
      <c r="H107" s="12"/>
    </row>
    <row r="108" spans="1:9" ht="15.75" customHeight="1">
      <c r="B108" s="88" t="s">
        <v>13</v>
      </c>
      <c r="C108" s="136"/>
      <c r="D108" s="136"/>
      <c r="E108" s="136"/>
      <c r="F108" s="59"/>
      <c r="I108" s="90"/>
    </row>
    <row r="109" spans="1:9" ht="15.75" customHeight="1">
      <c r="A109" s="91"/>
      <c r="C109" s="137" t="s">
        <v>11</v>
      </c>
      <c r="D109" s="137"/>
      <c r="E109" s="137"/>
      <c r="F109" s="91"/>
      <c r="I109" s="89" t="s">
        <v>12</v>
      </c>
    </row>
    <row r="110" spans="1:9" ht="15.75" customHeight="1">
      <c r="A110" s="4" t="s">
        <v>14</v>
      </c>
    </row>
    <row r="111" spans="1:9">
      <c r="A111" s="138" t="s">
        <v>15</v>
      </c>
      <c r="B111" s="138"/>
      <c r="C111" s="138"/>
      <c r="D111" s="138"/>
      <c r="E111" s="138"/>
      <c r="F111" s="138"/>
      <c r="G111" s="138"/>
      <c r="H111" s="138"/>
      <c r="I111" s="138"/>
    </row>
    <row r="112" spans="1:9" ht="45" customHeight="1">
      <c r="A112" s="129" t="s">
        <v>16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30" customHeight="1">
      <c r="A113" s="129" t="s">
        <v>17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21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15" customHeight="1">
      <c r="A115" s="129" t="s">
        <v>20</v>
      </c>
      <c r="B115" s="129"/>
      <c r="C115" s="129"/>
      <c r="D115" s="129"/>
      <c r="E115" s="129"/>
      <c r="F115" s="129"/>
      <c r="G115" s="129"/>
      <c r="H115" s="129"/>
      <c r="I115" s="129"/>
    </row>
  </sheetData>
  <autoFilter ref="I12:I56"/>
  <mergeCells count="30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9:E109"/>
    <mergeCell ref="A86:I86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2:I82"/>
    <mergeCell ref="A94:I94"/>
    <mergeCell ref="A111:I111"/>
    <mergeCell ref="A112:I112"/>
    <mergeCell ref="A113:I113"/>
    <mergeCell ref="A114:I114"/>
    <mergeCell ref="A115:I115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workbookViewId="0">
      <selection activeCell="K94" sqref="K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84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157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191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43281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161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6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customHeight="1">
      <c r="A32" s="30">
        <v>7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hidden="1" customHeight="1">
      <c r="A33" s="30">
        <v>16</v>
      </c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customHeight="1">
      <c r="A34" s="30">
        <v>8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2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2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2"/>
        <v>1.4139600000000001</v>
      </c>
      <c r="I36" s="13">
        <v>0</v>
      </c>
      <c r="J36" s="24"/>
    </row>
    <row r="37" spans="1:14" ht="15.75" hidden="1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hidden="1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4">SUM(F38*G38/1000)</f>
        <v>5.7011099999999999</v>
      </c>
      <c r="I38" s="13">
        <f t="shared" ref="I38:I43" si="5">F38/6*G38</f>
        <v>950.18499999999995</v>
      </c>
      <c r="J38" s="24"/>
      <c r="L38" s="19"/>
      <c r="M38" s="20"/>
      <c r="N38" s="21"/>
    </row>
    <row r="39" spans="1:14" ht="31.5" hidden="1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4"/>
        <v>2.77086291</v>
      </c>
      <c r="I39" s="13">
        <f t="shared" si="5"/>
        <v>461.81048499999991</v>
      </c>
      <c r="J39" s="24"/>
      <c r="L39" s="19"/>
      <c r="M39" s="20"/>
      <c r="N39" s="21"/>
    </row>
    <row r="40" spans="1:14" ht="15.75" hidden="1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4"/>
        <v>2.3880361749999999</v>
      </c>
      <c r="I40" s="13">
        <f t="shared" si="5"/>
        <v>398.00602916666662</v>
      </c>
      <c r="J40" s="24"/>
      <c r="L40" s="19"/>
      <c r="M40" s="20"/>
      <c r="N40" s="21"/>
    </row>
    <row r="41" spans="1:14" ht="47.25" hidden="1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4"/>
        <v>6.1178091119999998</v>
      </c>
      <c r="I41" s="13">
        <f t="shared" si="5"/>
        <v>1019.6348519999999</v>
      </c>
      <c r="J41" s="24"/>
      <c r="L41" s="19"/>
      <c r="M41" s="20"/>
      <c r="N41" s="21"/>
    </row>
    <row r="42" spans="1:14" ht="15.75" hidden="1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4"/>
        <v>0.84738532499999997</v>
      </c>
      <c r="I42" s="13">
        <f t="shared" si="5"/>
        <v>141.23088749999999</v>
      </c>
      <c r="J42" s="24"/>
      <c r="L42" s="19"/>
      <c r="M42" s="20"/>
      <c r="N42" s="21"/>
    </row>
    <row r="43" spans="1:14" ht="15.75" hidden="1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4"/>
        <v>0.29789100000000002</v>
      </c>
      <c r="I43" s="13">
        <f t="shared" si="5"/>
        <v>49.648499999999999</v>
      </c>
      <c r="J43" s="24"/>
      <c r="L43" s="19"/>
      <c r="M43" s="20"/>
      <c r="N43" s="21"/>
    </row>
    <row r="44" spans="1:14" ht="15.75" hidden="1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18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6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19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6"/>
        <v>0.22640256000000003</v>
      </c>
      <c r="I46" s="13">
        <f t="shared" ref="I46:I53" si="7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20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6"/>
        <v>2.6422163200000002</v>
      </c>
      <c r="I47" s="13">
        <f t="shared" si="7"/>
        <v>1321.10816</v>
      </c>
      <c r="J47" s="24"/>
      <c r="L47" s="19"/>
      <c r="M47" s="20"/>
      <c r="N47" s="21"/>
    </row>
    <row r="48" spans="1:14" ht="15.75" hidden="1" customHeight="1">
      <c r="A48" s="30">
        <v>21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6"/>
        <v>2.2636659240000001</v>
      </c>
      <c r="I48" s="13">
        <f t="shared" si="7"/>
        <v>1131.832962</v>
      </c>
      <c r="J48" s="24"/>
      <c r="L48" s="19"/>
      <c r="M48" s="20"/>
      <c r="N48" s="21"/>
    </row>
    <row r="49" spans="1:22" ht="15.75" hidden="1" customHeight="1">
      <c r="A49" s="30">
        <v>22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6"/>
        <v>0.11964144400000001</v>
      </c>
      <c r="I49" s="13">
        <f t="shared" si="7"/>
        <v>59.820722000000004</v>
      </c>
      <c r="J49" s="24"/>
      <c r="L49" s="19"/>
      <c r="M49" s="20"/>
      <c r="N49" s="21"/>
    </row>
    <row r="50" spans="1:22" ht="15.75" hidden="1" customHeight="1">
      <c r="A50" s="30">
        <v>23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6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6"/>
        <v>4.6401123680000005</v>
      </c>
      <c r="I51" s="13">
        <f t="shared" si="7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6"/>
        <v>0.69307200000000002</v>
      </c>
      <c r="I52" s="13">
        <f t="shared" si="7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6"/>
        <v>0.1406626</v>
      </c>
      <c r="I53" s="13">
        <f t="shared" si="7"/>
        <v>70.331299999999999</v>
      </c>
      <c r="J53" s="24"/>
      <c r="L53" s="19"/>
      <c r="M53" s="20"/>
      <c r="N53" s="21"/>
    </row>
    <row r="54" spans="1:22" ht="15.75" hidden="1" customHeight="1">
      <c r="A54" s="30">
        <v>24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6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153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15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9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22.5" customHeight="1">
      <c r="A63" s="30">
        <v>10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G63*4</f>
        <v>1106.96</v>
      </c>
    </row>
    <row r="64" spans="1:22" ht="26.2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24.75" hidden="1" customHeight="1">
      <c r="A65" s="30">
        <v>26</v>
      </c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f>F65*G65</f>
        <v>16649.849300000002</v>
      </c>
    </row>
    <row r="66" spans="1:9" ht="18.75" hidden="1" customHeight="1">
      <c r="A66" s="30">
        <v>27</v>
      </c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f t="shared" ref="I66:I69" si="9">F66*G66</f>
        <v>1296.52999</v>
      </c>
    </row>
    <row r="67" spans="1:9" ht="21" hidden="1" customHeight="1">
      <c r="A67" s="30">
        <v>28</v>
      </c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f t="shared" si="9"/>
        <v>25892.745900000002</v>
      </c>
    </row>
    <row r="68" spans="1:9" ht="19.5" hidden="1" customHeight="1">
      <c r="A68" s="30">
        <v>29</v>
      </c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f t="shared" si="9"/>
        <v>315.14999999999998</v>
      </c>
    </row>
    <row r="69" spans="1:9" ht="17.25" hidden="1" customHeight="1">
      <c r="A69" s="30">
        <v>30</v>
      </c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f t="shared" si="9"/>
        <v>292.18200000000002</v>
      </c>
    </row>
    <row r="70" spans="1:9" ht="18.75" hidden="1" customHeight="1">
      <c r="A70" s="30">
        <v>11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11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10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10"/>
        <v>0.65</v>
      </c>
      <c r="I74" s="13">
        <v>0</v>
      </c>
    </row>
    <row r="75" spans="1:9" ht="15.75" hidden="1" customHeight="1">
      <c r="A75" s="30">
        <v>11</v>
      </c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f>G75*0.3</f>
        <v>187.25099999999998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12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20.2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20.2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24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8.75" hidden="1" customHeight="1">
      <c r="A81" s="30">
        <v>13</v>
      </c>
      <c r="B81" s="62" t="s">
        <v>116</v>
      </c>
      <c r="C81" s="16"/>
      <c r="D81" s="14"/>
      <c r="E81" s="57"/>
      <c r="F81" s="13">
        <v>1</v>
      </c>
      <c r="G81" s="35">
        <v>6486.6</v>
      </c>
      <c r="H81" s="61">
        <f>G81*F81/1000</f>
        <v>6.4866000000000001</v>
      </c>
      <c r="I81" s="13">
        <f>G81</f>
        <v>6486.6</v>
      </c>
    </row>
    <row r="82" spans="1:9" ht="15.75" customHeight="1">
      <c r="A82" s="144" t="s">
        <v>154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13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14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I84+I83+I77+I71+I63+I61+I34+I32+I31+I28+I27+I18+I17+I16</f>
        <v>27949.383829111117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202</v>
      </c>
      <c r="B87" s="46" t="s">
        <v>138</v>
      </c>
      <c r="C87" s="47" t="s">
        <v>108</v>
      </c>
      <c r="D87" s="43"/>
      <c r="E87" s="13"/>
      <c r="F87" s="13">
        <v>234</v>
      </c>
      <c r="G87" s="13">
        <v>55.55</v>
      </c>
      <c r="H87" s="13">
        <f t="shared" ref="H87:H88" si="11">G87*F87/1000</f>
        <v>12.998699999999999</v>
      </c>
      <c r="I87" s="13">
        <f>G87*26</f>
        <v>1444.3</v>
      </c>
    </row>
    <row r="88" spans="1:9" s="100" customFormat="1" ht="15.75" customHeight="1">
      <c r="A88" s="30">
        <v>16</v>
      </c>
      <c r="B88" s="112" t="s">
        <v>192</v>
      </c>
      <c r="C88" s="113" t="s">
        <v>82</v>
      </c>
      <c r="D88" s="43"/>
      <c r="E88" s="13"/>
      <c r="F88" s="13">
        <v>4</v>
      </c>
      <c r="G88" s="34">
        <v>203.68</v>
      </c>
      <c r="H88" s="61">
        <f t="shared" si="11"/>
        <v>0.81472</v>
      </c>
      <c r="I88" s="13">
        <f t="shared" ref="I88:I93" si="12">G88*1</f>
        <v>203.68</v>
      </c>
    </row>
    <row r="89" spans="1:9" s="100" customFormat="1" ht="15.75" customHeight="1">
      <c r="A89" s="30">
        <v>17</v>
      </c>
      <c r="B89" s="112" t="s">
        <v>143</v>
      </c>
      <c r="C89" s="113" t="s">
        <v>144</v>
      </c>
      <c r="D89" s="43"/>
      <c r="E89" s="13"/>
      <c r="F89" s="13"/>
      <c r="G89" s="34">
        <v>613.44000000000005</v>
      </c>
      <c r="H89" s="61"/>
      <c r="I89" s="13">
        <f t="shared" si="12"/>
        <v>613.44000000000005</v>
      </c>
    </row>
    <row r="90" spans="1:9" s="100" customFormat="1" ht="15.75" customHeight="1">
      <c r="A90" s="30">
        <v>18</v>
      </c>
      <c r="B90" s="112" t="s">
        <v>193</v>
      </c>
      <c r="C90" s="113" t="s">
        <v>108</v>
      </c>
      <c r="D90" s="43"/>
      <c r="E90" s="13"/>
      <c r="F90" s="13"/>
      <c r="G90" s="34">
        <v>6.84</v>
      </c>
      <c r="H90" s="61"/>
      <c r="I90" s="13">
        <f t="shared" si="12"/>
        <v>6.84</v>
      </c>
    </row>
    <row r="91" spans="1:9" s="100" customFormat="1" ht="15.75" customHeight="1">
      <c r="A91" s="30">
        <v>19</v>
      </c>
      <c r="B91" s="112" t="s">
        <v>194</v>
      </c>
      <c r="C91" s="113" t="s">
        <v>108</v>
      </c>
      <c r="D91" s="43"/>
      <c r="E91" s="13"/>
      <c r="F91" s="13"/>
      <c r="G91" s="34">
        <v>89.92</v>
      </c>
      <c r="H91" s="61"/>
      <c r="I91" s="13">
        <f t="shared" si="12"/>
        <v>89.92</v>
      </c>
    </row>
    <row r="92" spans="1:9" s="100" customFormat="1" ht="15.75" customHeight="1">
      <c r="A92" s="30">
        <v>20</v>
      </c>
      <c r="B92" s="112" t="s">
        <v>195</v>
      </c>
      <c r="C92" s="113" t="s">
        <v>108</v>
      </c>
      <c r="D92" s="43"/>
      <c r="E92" s="13"/>
      <c r="F92" s="13"/>
      <c r="G92" s="34">
        <v>95.25</v>
      </c>
      <c r="H92" s="61"/>
      <c r="I92" s="13">
        <f t="shared" si="12"/>
        <v>95.25</v>
      </c>
    </row>
    <row r="93" spans="1:9" s="100" customFormat="1" ht="15.75" customHeight="1">
      <c r="A93" s="30">
        <v>21</v>
      </c>
      <c r="B93" s="112" t="s">
        <v>196</v>
      </c>
      <c r="C93" s="113" t="s">
        <v>169</v>
      </c>
      <c r="D93" s="43"/>
      <c r="E93" s="13"/>
      <c r="F93" s="13"/>
      <c r="G93" s="34">
        <v>1146</v>
      </c>
      <c r="H93" s="61"/>
      <c r="I93" s="13">
        <f t="shared" si="12"/>
        <v>1146</v>
      </c>
    </row>
    <row r="94" spans="1:9" s="100" customFormat="1" ht="32.25" customHeight="1">
      <c r="A94" s="30">
        <v>22</v>
      </c>
      <c r="B94" s="112" t="s">
        <v>197</v>
      </c>
      <c r="C94" s="113" t="s">
        <v>198</v>
      </c>
      <c r="D94" s="43"/>
      <c r="E94" s="13"/>
      <c r="F94" s="13"/>
      <c r="G94" s="34">
        <v>24829.08</v>
      </c>
      <c r="H94" s="61"/>
      <c r="I94" s="13">
        <f>G94*0.01</f>
        <v>248.29080000000002</v>
      </c>
    </row>
    <row r="95" spans="1:9" ht="15.75" customHeight="1">
      <c r="A95" s="30"/>
      <c r="B95" s="41" t="s">
        <v>52</v>
      </c>
      <c r="C95" s="37"/>
      <c r="D95" s="44"/>
      <c r="E95" s="37">
        <v>1</v>
      </c>
      <c r="F95" s="37"/>
      <c r="G95" s="37"/>
      <c r="H95" s="37"/>
      <c r="I95" s="32">
        <f>SUM(I88:I94)</f>
        <v>2403.4208000000003</v>
      </c>
    </row>
    <row r="96" spans="1:9" ht="15.75" customHeight="1">
      <c r="A96" s="30"/>
      <c r="B96" s="43" t="s">
        <v>79</v>
      </c>
      <c r="C96" s="15"/>
      <c r="D96" s="15"/>
      <c r="E96" s="38"/>
      <c r="F96" s="38"/>
      <c r="G96" s="39"/>
      <c r="H96" s="39"/>
      <c r="I96" s="17">
        <v>0</v>
      </c>
    </row>
    <row r="97" spans="1:9">
      <c r="A97" s="45"/>
      <c r="B97" s="42" t="s">
        <v>166</v>
      </c>
      <c r="C97" s="33"/>
      <c r="D97" s="33"/>
      <c r="E97" s="33"/>
      <c r="F97" s="33"/>
      <c r="G97" s="33"/>
      <c r="H97" s="33"/>
      <c r="I97" s="40">
        <f>I85+I95</f>
        <v>30352.804629111117</v>
      </c>
    </row>
    <row r="98" spans="1:9">
      <c r="A98" s="147" t="s">
        <v>203</v>
      </c>
      <c r="B98" s="148"/>
      <c r="C98" s="148"/>
      <c r="D98" s="148"/>
      <c r="E98" s="148"/>
      <c r="F98" s="148"/>
      <c r="G98" s="148"/>
      <c r="H98" s="148"/>
      <c r="I98" s="148"/>
    </row>
    <row r="99" spans="1:9" ht="15.75">
      <c r="A99" s="139" t="s">
        <v>200</v>
      </c>
      <c r="B99" s="139"/>
      <c r="C99" s="139"/>
      <c r="D99" s="139"/>
      <c r="E99" s="139"/>
      <c r="F99" s="139"/>
      <c r="G99" s="139"/>
      <c r="H99" s="139"/>
      <c r="I99" s="139"/>
    </row>
    <row r="100" spans="1:9" ht="15.75" customHeight="1">
      <c r="A100" s="54"/>
      <c r="B100" s="140" t="s">
        <v>201</v>
      </c>
      <c r="C100" s="140"/>
      <c r="D100" s="140"/>
      <c r="E100" s="140"/>
      <c r="F100" s="140"/>
      <c r="G100" s="140"/>
      <c r="H100" s="60"/>
      <c r="I100" s="3"/>
    </row>
    <row r="101" spans="1:9">
      <c r="A101" s="91"/>
      <c r="B101" s="135" t="s">
        <v>6</v>
      </c>
      <c r="C101" s="135"/>
      <c r="D101" s="135"/>
      <c r="E101" s="135"/>
      <c r="F101" s="135"/>
      <c r="G101" s="135"/>
      <c r="H101" s="25"/>
      <c r="I101" s="5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>
      <c r="A103" s="141" t="s">
        <v>7</v>
      </c>
      <c r="B103" s="141"/>
      <c r="C103" s="141"/>
      <c r="D103" s="141"/>
      <c r="E103" s="141"/>
      <c r="F103" s="141"/>
      <c r="G103" s="141"/>
      <c r="H103" s="141"/>
      <c r="I103" s="141"/>
    </row>
    <row r="104" spans="1:9" ht="15.75" customHeight="1">
      <c r="A104" s="141" t="s">
        <v>8</v>
      </c>
      <c r="B104" s="141"/>
      <c r="C104" s="141"/>
      <c r="D104" s="141"/>
      <c r="E104" s="141"/>
      <c r="F104" s="141"/>
      <c r="G104" s="141"/>
      <c r="H104" s="141"/>
      <c r="I104" s="141"/>
    </row>
    <row r="105" spans="1:9" ht="15.75">
      <c r="A105" s="142" t="s">
        <v>62</v>
      </c>
      <c r="B105" s="142"/>
      <c r="C105" s="142"/>
      <c r="D105" s="142"/>
      <c r="E105" s="142"/>
      <c r="F105" s="142"/>
      <c r="G105" s="142"/>
      <c r="H105" s="142"/>
      <c r="I105" s="142"/>
    </row>
    <row r="106" spans="1:9" ht="15.75">
      <c r="A106" s="11"/>
    </row>
    <row r="107" spans="1:9" ht="15.75">
      <c r="A107" s="133" t="s">
        <v>9</v>
      </c>
      <c r="B107" s="133"/>
      <c r="C107" s="133"/>
      <c r="D107" s="133"/>
      <c r="E107" s="133"/>
      <c r="F107" s="133"/>
      <c r="G107" s="133"/>
      <c r="H107" s="133"/>
      <c r="I107" s="133"/>
    </row>
    <row r="108" spans="1:9" ht="15.75">
      <c r="A108" s="4"/>
    </row>
    <row r="109" spans="1:9" ht="15.75">
      <c r="B109" s="88" t="s">
        <v>10</v>
      </c>
      <c r="C109" s="134" t="s">
        <v>145</v>
      </c>
      <c r="D109" s="134"/>
      <c r="E109" s="134"/>
      <c r="F109" s="58"/>
      <c r="I109" s="90"/>
    </row>
    <row r="110" spans="1:9">
      <c r="A110" s="91"/>
      <c r="C110" s="135" t="s">
        <v>11</v>
      </c>
      <c r="D110" s="135"/>
      <c r="E110" s="135"/>
      <c r="F110" s="25"/>
      <c r="I110" s="89" t="s">
        <v>12</v>
      </c>
    </row>
    <row r="111" spans="1:9" ht="15.75">
      <c r="A111" s="26"/>
      <c r="C111" s="12"/>
      <c r="D111" s="12"/>
      <c r="G111" s="12"/>
      <c r="H111" s="12"/>
    </row>
    <row r="112" spans="1:9" ht="15.75" customHeight="1">
      <c r="B112" s="88" t="s">
        <v>13</v>
      </c>
      <c r="C112" s="136"/>
      <c r="D112" s="136"/>
      <c r="E112" s="136"/>
      <c r="F112" s="59"/>
      <c r="I112" s="90"/>
    </row>
    <row r="113" spans="1:9" ht="15.75" customHeight="1">
      <c r="A113" s="91"/>
      <c r="C113" s="137" t="s">
        <v>11</v>
      </c>
      <c r="D113" s="137"/>
      <c r="E113" s="137"/>
      <c r="F113" s="91"/>
      <c r="I113" s="89" t="s">
        <v>12</v>
      </c>
    </row>
    <row r="114" spans="1:9" ht="15.75" customHeight="1">
      <c r="A114" s="4" t="s">
        <v>14</v>
      </c>
    </row>
    <row r="115" spans="1:9">
      <c r="A115" s="138" t="s">
        <v>15</v>
      </c>
      <c r="B115" s="138"/>
      <c r="C115" s="138"/>
      <c r="D115" s="138"/>
      <c r="E115" s="138"/>
      <c r="F115" s="138"/>
      <c r="G115" s="138"/>
      <c r="H115" s="138"/>
      <c r="I115" s="138"/>
    </row>
    <row r="116" spans="1:9" ht="45" customHeight="1">
      <c r="A116" s="129" t="s">
        <v>16</v>
      </c>
      <c r="B116" s="129"/>
      <c r="C116" s="129"/>
      <c r="D116" s="129"/>
      <c r="E116" s="129"/>
      <c r="F116" s="129"/>
      <c r="G116" s="129"/>
      <c r="H116" s="129"/>
      <c r="I116" s="129"/>
    </row>
    <row r="117" spans="1:9" ht="30" customHeight="1">
      <c r="A117" s="129" t="s">
        <v>17</v>
      </c>
      <c r="B117" s="129"/>
      <c r="C117" s="129"/>
      <c r="D117" s="129"/>
      <c r="E117" s="129"/>
      <c r="F117" s="129"/>
      <c r="G117" s="129"/>
      <c r="H117" s="129"/>
      <c r="I117" s="129"/>
    </row>
    <row r="118" spans="1:9" ht="30" customHeight="1">
      <c r="A118" s="129" t="s">
        <v>21</v>
      </c>
      <c r="B118" s="129"/>
      <c r="C118" s="129"/>
      <c r="D118" s="129"/>
      <c r="E118" s="129"/>
      <c r="F118" s="129"/>
      <c r="G118" s="129"/>
      <c r="H118" s="129"/>
      <c r="I118" s="129"/>
    </row>
    <row r="119" spans="1:9" ht="15" customHeight="1">
      <c r="A119" s="129" t="s">
        <v>20</v>
      </c>
      <c r="B119" s="129"/>
      <c r="C119" s="129"/>
      <c r="D119" s="129"/>
      <c r="E119" s="129"/>
      <c r="F119" s="129"/>
      <c r="G119" s="129"/>
      <c r="H119" s="129"/>
      <c r="I119" s="129"/>
    </row>
  </sheetData>
  <autoFilter ref="I12:I56"/>
  <mergeCells count="30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13:E113"/>
    <mergeCell ref="A86:I86"/>
    <mergeCell ref="A99:I99"/>
    <mergeCell ref="B100:G100"/>
    <mergeCell ref="B101:G101"/>
    <mergeCell ref="A103:I103"/>
    <mergeCell ref="A104:I104"/>
    <mergeCell ref="A105:I105"/>
    <mergeCell ref="A107:I107"/>
    <mergeCell ref="C109:E109"/>
    <mergeCell ref="C110:E110"/>
    <mergeCell ref="C112:E112"/>
    <mergeCell ref="A82:I82"/>
    <mergeCell ref="A98:I98"/>
    <mergeCell ref="A115:I115"/>
    <mergeCell ref="A116:I116"/>
    <mergeCell ref="A117:I117"/>
    <mergeCell ref="A118:I118"/>
    <mergeCell ref="A119:I119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K84" sqref="K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158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205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43312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206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6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customHeight="1">
      <c r="A32" s="30">
        <v>7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hidden="1" customHeight="1">
      <c r="A33" s="30">
        <v>16</v>
      </c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customHeight="1">
      <c r="A34" s="30">
        <v>8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2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2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2"/>
        <v>1.4139600000000001</v>
      </c>
      <c r="I36" s="13">
        <v>0</v>
      </c>
      <c r="J36" s="24"/>
    </row>
    <row r="37" spans="1:14" ht="15.75" hidden="1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hidden="1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4">SUM(F38*G38/1000)</f>
        <v>5.7011099999999999</v>
      </c>
      <c r="I38" s="13">
        <f t="shared" ref="I38:I43" si="5">F38/6*G38</f>
        <v>950.18499999999995</v>
      </c>
      <c r="J38" s="24"/>
      <c r="L38" s="19"/>
      <c r="M38" s="20"/>
      <c r="N38" s="21"/>
    </row>
    <row r="39" spans="1:14" ht="31.5" hidden="1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4"/>
        <v>2.77086291</v>
      </c>
      <c r="I39" s="13">
        <f t="shared" si="5"/>
        <v>461.81048499999991</v>
      </c>
      <c r="J39" s="24"/>
      <c r="L39" s="19"/>
      <c r="M39" s="20"/>
      <c r="N39" s="21"/>
    </row>
    <row r="40" spans="1:14" ht="15.75" hidden="1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4"/>
        <v>2.3880361749999999</v>
      </c>
      <c r="I40" s="13">
        <f t="shared" si="5"/>
        <v>398.00602916666662</v>
      </c>
      <c r="J40" s="24"/>
      <c r="L40" s="19"/>
      <c r="M40" s="20"/>
      <c r="N40" s="21"/>
    </row>
    <row r="41" spans="1:14" ht="47.25" hidden="1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4"/>
        <v>6.1178091119999998</v>
      </c>
      <c r="I41" s="13">
        <f t="shared" si="5"/>
        <v>1019.6348519999999</v>
      </c>
      <c r="J41" s="24"/>
      <c r="L41" s="19"/>
      <c r="M41" s="20"/>
      <c r="N41" s="21"/>
    </row>
    <row r="42" spans="1:14" ht="15.75" hidden="1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4"/>
        <v>0.84738532499999997</v>
      </c>
      <c r="I42" s="13">
        <f t="shared" si="5"/>
        <v>141.23088749999999</v>
      </c>
      <c r="J42" s="24"/>
      <c r="L42" s="19"/>
      <c r="M42" s="20"/>
      <c r="N42" s="21"/>
    </row>
    <row r="43" spans="1:14" ht="15.75" hidden="1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4"/>
        <v>0.29789100000000002</v>
      </c>
      <c r="I43" s="13">
        <f t="shared" si="5"/>
        <v>49.648499999999999</v>
      </c>
      <c r="J43" s="24"/>
      <c r="L43" s="19"/>
      <c r="M43" s="20"/>
      <c r="N43" s="21"/>
    </row>
    <row r="44" spans="1:14" ht="15.75" hidden="1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18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6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19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6"/>
        <v>0.22640256000000003</v>
      </c>
      <c r="I46" s="13">
        <f t="shared" ref="I46:I53" si="7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20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6"/>
        <v>2.6422163200000002</v>
      </c>
      <c r="I47" s="13">
        <f t="shared" si="7"/>
        <v>1321.10816</v>
      </c>
      <c r="J47" s="24"/>
      <c r="L47" s="19"/>
      <c r="M47" s="20"/>
      <c r="N47" s="21"/>
    </row>
    <row r="48" spans="1:14" ht="15.75" hidden="1" customHeight="1">
      <c r="A48" s="30">
        <v>21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6"/>
        <v>2.2636659240000001</v>
      </c>
      <c r="I48" s="13">
        <f t="shared" si="7"/>
        <v>1131.832962</v>
      </c>
      <c r="J48" s="24"/>
      <c r="L48" s="19"/>
      <c r="M48" s="20"/>
      <c r="N48" s="21"/>
    </row>
    <row r="49" spans="1:22" ht="15.75" hidden="1" customHeight="1">
      <c r="A49" s="30">
        <v>22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6"/>
        <v>0.11964144400000001</v>
      </c>
      <c r="I49" s="13">
        <f t="shared" si="7"/>
        <v>59.820722000000004</v>
      </c>
      <c r="J49" s="24"/>
      <c r="L49" s="19"/>
      <c r="M49" s="20"/>
      <c r="N49" s="21"/>
    </row>
    <row r="50" spans="1:22" ht="15.75" hidden="1" customHeight="1">
      <c r="A50" s="30">
        <v>23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6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6"/>
        <v>4.6401123680000005</v>
      </c>
      <c r="I51" s="13">
        <f t="shared" si="7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6"/>
        <v>0.69307200000000002</v>
      </c>
      <c r="I52" s="13">
        <f t="shared" si="7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6"/>
        <v>0.1406626</v>
      </c>
      <c r="I53" s="13">
        <f t="shared" si="7"/>
        <v>70.331299999999999</v>
      </c>
      <c r="J53" s="24"/>
      <c r="L53" s="19"/>
      <c r="M53" s="20"/>
      <c r="N53" s="21"/>
    </row>
    <row r="54" spans="1:22" ht="15.75" hidden="1" customHeight="1">
      <c r="A54" s="30">
        <v>24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6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153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15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9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customHeight="1">
      <c r="A63" s="30">
        <v>10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G63*1</f>
        <v>276.74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hidden="1" customHeight="1">
      <c r="A65" s="30">
        <v>26</v>
      </c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f>F65*G65</f>
        <v>16649.849300000002</v>
      </c>
    </row>
    <row r="66" spans="1:9" ht="15.75" hidden="1" customHeight="1">
      <c r="A66" s="30">
        <v>27</v>
      </c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f t="shared" ref="I66:I69" si="9">F66*G66</f>
        <v>1296.52999</v>
      </c>
    </row>
    <row r="67" spans="1:9" ht="15.75" hidden="1" customHeight="1">
      <c r="A67" s="30">
        <v>28</v>
      </c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f t="shared" si="9"/>
        <v>25892.745900000002</v>
      </c>
    </row>
    <row r="68" spans="1:9" ht="15.75" hidden="1" customHeight="1">
      <c r="A68" s="30">
        <v>29</v>
      </c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f t="shared" si="9"/>
        <v>315.14999999999998</v>
      </c>
    </row>
    <row r="69" spans="1:9" ht="15.75" hidden="1" customHeight="1">
      <c r="A69" s="30">
        <v>30</v>
      </c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f t="shared" si="9"/>
        <v>292.18200000000002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11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93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10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10"/>
        <v>0.65</v>
      </c>
      <c r="I74" s="13">
        <v>0</v>
      </c>
    </row>
    <row r="75" spans="1:9" ht="15.75" hidden="1" customHeight="1">
      <c r="A75" s="30">
        <v>11</v>
      </c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f>G75*0.3</f>
        <v>187.25099999999998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12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21.75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20.25" customHeight="1">
      <c r="A81" s="30">
        <v>13</v>
      </c>
      <c r="B81" s="62" t="s">
        <v>116</v>
      </c>
      <c r="C81" s="16"/>
      <c r="D81" s="14"/>
      <c r="E81" s="57"/>
      <c r="F81" s="13">
        <v>1</v>
      </c>
      <c r="G81" s="35">
        <v>3790.6</v>
      </c>
      <c r="H81" s="61">
        <f>G81*F81/1000</f>
        <v>3.7906</v>
      </c>
      <c r="I81" s="13">
        <f>G81</f>
        <v>3790.6</v>
      </c>
    </row>
    <row r="82" spans="1:9" ht="15.75" customHeight="1">
      <c r="A82" s="144" t="s">
        <v>154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14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15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I84+I83+I81+I77+I71+I63+I61+I34+I32+I31+I28+I27+I18+I17+I16</f>
        <v>30909.763829111114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199</v>
      </c>
      <c r="B87" s="46" t="s">
        <v>138</v>
      </c>
      <c r="C87" s="47" t="s">
        <v>108</v>
      </c>
      <c r="D87" s="43"/>
      <c r="E87" s="13"/>
      <c r="F87" s="13">
        <v>234</v>
      </c>
      <c r="G87" s="13">
        <v>55.55</v>
      </c>
      <c r="H87" s="13">
        <f t="shared" ref="H87" si="11">G87*F87/1000</f>
        <v>12.998699999999999</v>
      </c>
      <c r="I87" s="13">
        <f>G87*26</f>
        <v>1444.3</v>
      </c>
    </row>
    <row r="88" spans="1:9" ht="15.75" customHeight="1">
      <c r="A88" s="30"/>
      <c r="B88" s="41" t="s">
        <v>52</v>
      </c>
      <c r="C88" s="37"/>
      <c r="D88" s="44"/>
      <c r="E88" s="37">
        <v>1</v>
      </c>
      <c r="F88" s="37"/>
      <c r="G88" s="37"/>
      <c r="H88" s="37"/>
      <c r="I88" s="32">
        <v>0</v>
      </c>
    </row>
    <row r="89" spans="1:9" ht="15.75" customHeight="1">
      <c r="A89" s="30"/>
      <c r="B89" s="43" t="s">
        <v>79</v>
      </c>
      <c r="C89" s="15"/>
      <c r="D89" s="15"/>
      <c r="E89" s="38"/>
      <c r="F89" s="38"/>
      <c r="G89" s="39"/>
      <c r="H89" s="39"/>
      <c r="I89" s="17">
        <v>0</v>
      </c>
    </row>
    <row r="90" spans="1:9">
      <c r="A90" s="45"/>
      <c r="B90" s="42" t="s">
        <v>166</v>
      </c>
      <c r="C90" s="33"/>
      <c r="D90" s="33"/>
      <c r="E90" s="33"/>
      <c r="F90" s="33"/>
      <c r="G90" s="33"/>
      <c r="H90" s="33"/>
      <c r="I90" s="40">
        <f>I85+I88</f>
        <v>30909.763829111114</v>
      </c>
    </row>
    <row r="91" spans="1:9">
      <c r="A91" s="147" t="s">
        <v>203</v>
      </c>
      <c r="B91" s="148"/>
      <c r="C91" s="148"/>
      <c r="D91" s="148"/>
      <c r="E91" s="148"/>
      <c r="F91" s="148"/>
      <c r="G91" s="148"/>
      <c r="H91" s="148"/>
      <c r="I91" s="148"/>
    </row>
    <row r="92" spans="1:9" ht="15.75">
      <c r="A92" s="139" t="s">
        <v>207</v>
      </c>
      <c r="B92" s="139"/>
      <c r="C92" s="139"/>
      <c r="D92" s="139"/>
      <c r="E92" s="139"/>
      <c r="F92" s="139"/>
      <c r="G92" s="139"/>
      <c r="H92" s="139"/>
      <c r="I92" s="139"/>
    </row>
    <row r="93" spans="1:9" ht="15.75" customHeight="1">
      <c r="A93" s="54"/>
      <c r="B93" s="140" t="s">
        <v>208</v>
      </c>
      <c r="C93" s="140"/>
      <c r="D93" s="140"/>
      <c r="E93" s="140"/>
      <c r="F93" s="140"/>
      <c r="G93" s="140"/>
      <c r="H93" s="60"/>
      <c r="I93" s="3"/>
    </row>
    <row r="94" spans="1:9">
      <c r="A94" s="91"/>
      <c r="B94" s="135" t="s">
        <v>6</v>
      </c>
      <c r="C94" s="135"/>
      <c r="D94" s="135"/>
      <c r="E94" s="135"/>
      <c r="F94" s="135"/>
      <c r="G94" s="135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41" t="s">
        <v>7</v>
      </c>
      <c r="B96" s="141"/>
      <c r="C96" s="141"/>
      <c r="D96" s="141"/>
      <c r="E96" s="141"/>
      <c r="F96" s="141"/>
      <c r="G96" s="141"/>
      <c r="H96" s="141"/>
      <c r="I96" s="141"/>
    </row>
    <row r="97" spans="1:9" ht="15.75" customHeight="1">
      <c r="A97" s="141" t="s">
        <v>8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>
      <c r="A98" s="142" t="s">
        <v>62</v>
      </c>
      <c r="B98" s="142"/>
      <c r="C98" s="142"/>
      <c r="D98" s="142"/>
      <c r="E98" s="142"/>
      <c r="F98" s="142"/>
      <c r="G98" s="142"/>
      <c r="H98" s="142"/>
      <c r="I98" s="142"/>
    </row>
    <row r="99" spans="1:9" ht="15.75">
      <c r="A99" s="11"/>
    </row>
    <row r="100" spans="1:9" ht="15.75">
      <c r="A100" s="133" t="s">
        <v>9</v>
      </c>
      <c r="B100" s="133"/>
      <c r="C100" s="133"/>
      <c r="D100" s="133"/>
      <c r="E100" s="133"/>
      <c r="F100" s="133"/>
      <c r="G100" s="133"/>
      <c r="H100" s="133"/>
      <c r="I100" s="133"/>
    </row>
    <row r="101" spans="1:9" ht="15.75">
      <c r="A101" s="4"/>
    </row>
    <row r="102" spans="1:9" ht="15.75">
      <c r="B102" s="88" t="s">
        <v>10</v>
      </c>
      <c r="C102" s="134" t="s">
        <v>145</v>
      </c>
      <c r="D102" s="134"/>
      <c r="E102" s="134"/>
      <c r="F102" s="58"/>
      <c r="I102" s="90"/>
    </row>
    <row r="103" spans="1:9">
      <c r="A103" s="91"/>
      <c r="C103" s="135" t="s">
        <v>11</v>
      </c>
      <c r="D103" s="135"/>
      <c r="E103" s="135"/>
      <c r="F103" s="25"/>
      <c r="I103" s="89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88" t="s">
        <v>13</v>
      </c>
      <c r="C105" s="136"/>
      <c r="D105" s="136"/>
      <c r="E105" s="136"/>
      <c r="F105" s="59"/>
      <c r="I105" s="90"/>
    </row>
    <row r="106" spans="1:9" ht="15.75" customHeight="1">
      <c r="A106" s="91"/>
      <c r="C106" s="137" t="s">
        <v>11</v>
      </c>
      <c r="D106" s="137"/>
      <c r="E106" s="137"/>
      <c r="F106" s="91"/>
      <c r="I106" s="89" t="s">
        <v>12</v>
      </c>
    </row>
    <row r="107" spans="1:9" ht="15.75" customHeight="1">
      <c r="A107" s="4" t="s">
        <v>14</v>
      </c>
    </row>
    <row r="108" spans="1:9">
      <c r="A108" s="138" t="s">
        <v>15</v>
      </c>
      <c r="B108" s="138"/>
      <c r="C108" s="138"/>
      <c r="D108" s="138"/>
      <c r="E108" s="138"/>
      <c r="F108" s="138"/>
      <c r="G108" s="138"/>
      <c r="H108" s="138"/>
      <c r="I108" s="138"/>
    </row>
    <row r="109" spans="1:9" ht="45" customHeight="1">
      <c r="A109" s="129" t="s">
        <v>16</v>
      </c>
      <c r="B109" s="129"/>
      <c r="C109" s="129"/>
      <c r="D109" s="129"/>
      <c r="E109" s="129"/>
      <c r="F109" s="129"/>
      <c r="G109" s="129"/>
      <c r="H109" s="129"/>
      <c r="I109" s="129"/>
    </row>
    <row r="110" spans="1:9" ht="30" customHeight="1">
      <c r="A110" s="129" t="s">
        <v>17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21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15" customHeight="1">
      <c r="A112" s="129" t="s">
        <v>20</v>
      </c>
      <c r="B112" s="129"/>
      <c r="C112" s="129"/>
      <c r="D112" s="129"/>
      <c r="E112" s="129"/>
      <c r="F112" s="129"/>
      <c r="G112" s="129"/>
      <c r="H112" s="129"/>
      <c r="I112" s="129"/>
    </row>
  </sheetData>
  <autoFilter ref="I12:I56"/>
  <mergeCells count="30">
    <mergeCell ref="A14:I14"/>
    <mergeCell ref="A15:I15"/>
    <mergeCell ref="A29:I29"/>
    <mergeCell ref="A44:I44"/>
    <mergeCell ref="A55:I55"/>
    <mergeCell ref="A3:I3"/>
    <mergeCell ref="A4:I4"/>
    <mergeCell ref="A5:I5"/>
    <mergeCell ref="A8:I8"/>
    <mergeCell ref="A10:I10"/>
    <mergeCell ref="R61:U61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91:I91"/>
    <mergeCell ref="A108:I108"/>
    <mergeCell ref="A109:I109"/>
    <mergeCell ref="A110:I110"/>
    <mergeCell ref="A111:I111"/>
    <mergeCell ref="A112:I112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topLeftCell="A77" workbookViewId="0">
      <selection activeCell="A101" sqref="A101:I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168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215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4">
        <v>43343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206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163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6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2">SUM(F31*G31/1000)</f>
        <v>0.62031605999999995</v>
      </c>
      <c r="I31" s="13">
        <f t="shared" ref="I31:I32" si="3">F31/6*G31</f>
        <v>103.38601</v>
      </c>
      <c r="J31" s="23"/>
      <c r="K31" s="8"/>
      <c r="L31" s="8"/>
      <c r="M31" s="8"/>
    </row>
    <row r="32" spans="1:13" ht="31.5" customHeight="1">
      <c r="A32" s="30">
        <v>7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2"/>
        <v>0.88609918799999987</v>
      </c>
      <c r="I32" s="13">
        <f t="shared" si="3"/>
        <v>147.68319799999998</v>
      </c>
      <c r="J32" s="23"/>
      <c r="K32" s="8"/>
      <c r="L32" s="8"/>
      <c r="M32" s="8"/>
    </row>
    <row r="33" spans="1:14" ht="15.75" hidden="1" customHeight="1">
      <c r="A33" s="30">
        <v>16</v>
      </c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2"/>
        <v>0.23113422</v>
      </c>
      <c r="I33" s="13">
        <f>F33*G33</f>
        <v>231.13422</v>
      </c>
      <c r="J33" s="23"/>
      <c r="K33" s="8"/>
      <c r="L33" s="8"/>
      <c r="M33" s="8"/>
    </row>
    <row r="34" spans="1:14" ht="15.75" customHeight="1">
      <c r="A34" s="30">
        <v>8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2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2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2"/>
        <v>1.4139600000000001</v>
      </c>
      <c r="I36" s="13">
        <v>0</v>
      </c>
      <c r="J36" s="24"/>
    </row>
    <row r="37" spans="1:14" ht="15.75" hidden="1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hidden="1" customHeight="1">
      <c r="A38" s="30">
        <v>6</v>
      </c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4">SUM(F38*G38/1000)</f>
        <v>5.7011099999999999</v>
      </c>
      <c r="I38" s="13">
        <f t="shared" ref="I38:I43" si="5">F38/6*G38</f>
        <v>950.18499999999995</v>
      </c>
      <c r="J38" s="24"/>
      <c r="L38" s="19"/>
      <c r="M38" s="20"/>
      <c r="N38" s="21"/>
    </row>
    <row r="39" spans="1:14" ht="31.5" hidden="1" customHeight="1">
      <c r="A39" s="30">
        <v>7</v>
      </c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4"/>
        <v>2.77086291</v>
      </c>
      <c r="I39" s="13">
        <f t="shared" si="5"/>
        <v>461.81048499999991</v>
      </c>
      <c r="J39" s="24"/>
      <c r="L39" s="19"/>
      <c r="M39" s="20"/>
      <c r="N39" s="21"/>
    </row>
    <row r="40" spans="1:14" ht="15.75" hidden="1" customHeight="1">
      <c r="A40" s="30">
        <v>8</v>
      </c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4"/>
        <v>2.3880361749999999</v>
      </c>
      <c r="I40" s="13">
        <f t="shared" si="5"/>
        <v>398.00602916666662</v>
      </c>
      <c r="J40" s="24"/>
      <c r="L40" s="19"/>
      <c r="M40" s="20"/>
      <c r="N40" s="21"/>
    </row>
    <row r="41" spans="1:14" ht="47.25" hidden="1" customHeight="1">
      <c r="A41" s="30">
        <v>9</v>
      </c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4"/>
        <v>6.1178091119999998</v>
      </c>
      <c r="I41" s="13">
        <f t="shared" si="5"/>
        <v>1019.6348519999999</v>
      </c>
      <c r="J41" s="24"/>
      <c r="L41" s="19"/>
      <c r="M41" s="20"/>
      <c r="N41" s="21"/>
    </row>
    <row r="42" spans="1:14" ht="15.75" hidden="1" customHeight="1">
      <c r="A42" s="30">
        <v>10</v>
      </c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4"/>
        <v>0.84738532499999997</v>
      </c>
      <c r="I42" s="13">
        <f t="shared" si="5"/>
        <v>141.23088749999999</v>
      </c>
      <c r="J42" s="24"/>
      <c r="L42" s="19"/>
      <c r="M42" s="20"/>
      <c r="N42" s="21"/>
    </row>
    <row r="43" spans="1:14" ht="15.75" hidden="1" customHeight="1">
      <c r="A43" s="30">
        <v>11</v>
      </c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4"/>
        <v>0.29789100000000002</v>
      </c>
      <c r="I43" s="13">
        <f t="shared" si="5"/>
        <v>49.648499999999999</v>
      </c>
      <c r="J43" s="24"/>
      <c r="L43" s="19"/>
      <c r="M43" s="20"/>
      <c r="N43" s="21"/>
    </row>
    <row r="44" spans="1:14" ht="15.75" hidden="1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hidden="1" customHeight="1">
      <c r="A45" s="30">
        <v>18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6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hidden="1" customHeight="1">
      <c r="A46" s="30">
        <v>19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6"/>
        <v>0.22640256000000003</v>
      </c>
      <c r="I46" s="13">
        <f t="shared" ref="I46:I53" si="7">F46/2*G46</f>
        <v>113.20128000000001</v>
      </c>
      <c r="J46" s="24"/>
      <c r="L46" s="19"/>
      <c r="M46" s="20"/>
      <c r="N46" s="21"/>
    </row>
    <row r="47" spans="1:14" ht="15.75" hidden="1" customHeight="1">
      <c r="A47" s="30">
        <v>20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6"/>
        <v>2.6422163200000002</v>
      </c>
      <c r="I47" s="13">
        <f t="shared" si="7"/>
        <v>1321.10816</v>
      </c>
      <c r="J47" s="24"/>
      <c r="L47" s="19"/>
      <c r="M47" s="20"/>
      <c r="N47" s="21"/>
    </row>
    <row r="48" spans="1:14" ht="15.75" hidden="1" customHeight="1">
      <c r="A48" s="30">
        <v>21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6"/>
        <v>2.2636659240000001</v>
      </c>
      <c r="I48" s="13">
        <f t="shared" si="7"/>
        <v>1131.832962</v>
      </c>
      <c r="J48" s="24"/>
      <c r="L48" s="19"/>
      <c r="M48" s="20"/>
      <c r="N48" s="21"/>
    </row>
    <row r="49" spans="1:22" ht="15.75" hidden="1" customHeight="1">
      <c r="A49" s="30">
        <v>22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6"/>
        <v>0.11964144400000001</v>
      </c>
      <c r="I49" s="13">
        <f t="shared" si="7"/>
        <v>59.820722000000004</v>
      </c>
      <c r="J49" s="24"/>
      <c r="L49" s="19"/>
      <c r="M49" s="20"/>
      <c r="N49" s="21"/>
    </row>
    <row r="50" spans="1:22" ht="15.75" hidden="1" customHeight="1">
      <c r="A50" s="30">
        <v>23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6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>
        <v>12</v>
      </c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6"/>
        <v>4.6401123680000005</v>
      </c>
      <c r="I51" s="13">
        <f t="shared" si="7"/>
        <v>2320.056184</v>
      </c>
      <c r="J51" s="24"/>
      <c r="L51" s="19"/>
      <c r="M51" s="20"/>
      <c r="N51" s="21"/>
    </row>
    <row r="52" spans="1:22" ht="32.25" hidden="1" customHeight="1">
      <c r="A52" s="30">
        <v>13</v>
      </c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6"/>
        <v>0.69307200000000002</v>
      </c>
      <c r="I52" s="13">
        <f t="shared" si="7"/>
        <v>346.536</v>
      </c>
      <c r="J52" s="24"/>
      <c r="L52" s="19"/>
      <c r="M52" s="20"/>
      <c r="N52" s="21"/>
    </row>
    <row r="53" spans="1:22" ht="15.75" hidden="1" customHeight="1">
      <c r="A53" s="30">
        <v>14</v>
      </c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6"/>
        <v>0.1406626</v>
      </c>
      <c r="I53" s="13">
        <f t="shared" si="7"/>
        <v>70.331299999999999</v>
      </c>
      <c r="J53" s="24"/>
      <c r="L53" s="19"/>
      <c r="M53" s="20"/>
      <c r="N53" s="21"/>
    </row>
    <row r="54" spans="1:22" ht="15.75" hidden="1" customHeight="1">
      <c r="A54" s="30">
        <v>24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6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153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>
        <v>15</v>
      </c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f>F57/6*G57</f>
        <v>265.26129999999995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9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10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8">SUM(F63*G63/1000)</f>
        <v>0.55347999999999997</v>
      </c>
      <c r="I63" s="13">
        <f>G63*2</f>
        <v>553.48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8"/>
        <v>9.4890000000000002E-2</v>
      </c>
      <c r="I64" s="13">
        <v>0</v>
      </c>
    </row>
    <row r="65" spans="1:9" ht="15.75" hidden="1" customHeight="1">
      <c r="A65" s="30">
        <v>26</v>
      </c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8"/>
        <v>16.649849300000003</v>
      </c>
      <c r="I65" s="13">
        <f>F65*G65</f>
        <v>16649.849300000002</v>
      </c>
    </row>
    <row r="66" spans="1:9" ht="15.75" hidden="1" customHeight="1">
      <c r="A66" s="30">
        <v>27</v>
      </c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8"/>
        <v>1.29652999</v>
      </c>
      <c r="I66" s="13">
        <f t="shared" ref="I66:I69" si="9">F66*G66</f>
        <v>1296.52999</v>
      </c>
    </row>
    <row r="67" spans="1:9" ht="15.75" hidden="1" customHeight="1">
      <c r="A67" s="30">
        <v>28</v>
      </c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8"/>
        <v>25.892745900000001</v>
      </c>
      <c r="I67" s="13">
        <f t="shared" si="9"/>
        <v>25892.745900000002</v>
      </c>
    </row>
    <row r="68" spans="1:9" ht="15.75" hidden="1" customHeight="1">
      <c r="A68" s="30">
        <v>29</v>
      </c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8"/>
        <v>0.31514999999999999</v>
      </c>
      <c r="I68" s="13">
        <f t="shared" si="9"/>
        <v>315.14999999999998</v>
      </c>
    </row>
    <row r="69" spans="1:9" ht="15.75" hidden="1" customHeight="1">
      <c r="A69" s="30">
        <v>30</v>
      </c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8"/>
        <v>0.292182</v>
      </c>
      <c r="I69" s="13">
        <f t="shared" si="9"/>
        <v>292.18200000000002</v>
      </c>
    </row>
    <row r="70" spans="1:9" ht="15.75" hidden="1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8"/>
        <v>0.18621000000000001</v>
      </c>
      <c r="I70" s="13">
        <f>F70*G70</f>
        <v>186.21</v>
      </c>
    </row>
    <row r="71" spans="1:9" ht="15.75" customHeight="1">
      <c r="A71" s="30">
        <v>10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8"/>
        <v>39.823488000000012</v>
      </c>
      <c r="I71" s="13">
        <f>F71/12*G71</f>
        <v>3318.6240000000007</v>
      </c>
    </row>
    <row r="72" spans="1:9" ht="15.75" customHeight="1">
      <c r="A72" s="30"/>
      <c r="B72" s="96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10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10"/>
        <v>0.65</v>
      </c>
      <c r="I74" s="13">
        <v>0</v>
      </c>
    </row>
    <row r="75" spans="1:9" ht="15.75" hidden="1" customHeight="1">
      <c r="A75" s="30">
        <v>11</v>
      </c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8"/>
        <v>0.18725099999999997</v>
      </c>
      <c r="I75" s="13">
        <f>G75*0.3</f>
        <v>187.25099999999998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11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8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44" t="s">
        <v>154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12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13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I84+I83+I77+I71+I61+I34+I32+I31+I28+I27+I18+I17+I16</f>
        <v>26842.423829111118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s="100" customFormat="1" ht="15.75" customHeight="1">
      <c r="A87" s="30" t="s">
        <v>219</v>
      </c>
      <c r="B87" s="46" t="s">
        <v>138</v>
      </c>
      <c r="C87" s="47" t="s">
        <v>108</v>
      </c>
      <c r="D87" s="43"/>
      <c r="E87" s="13"/>
      <c r="F87" s="13">
        <v>234</v>
      </c>
      <c r="G87" s="13">
        <v>55.55</v>
      </c>
      <c r="H87" s="13">
        <f t="shared" ref="H87" si="11">G87*F87/1000</f>
        <v>12.998699999999999</v>
      </c>
      <c r="I87" s="13">
        <f>G87*26</f>
        <v>1444.3</v>
      </c>
    </row>
    <row r="88" spans="1:9" s="100" customFormat="1" ht="15.75" customHeight="1">
      <c r="A88" s="30">
        <v>15</v>
      </c>
      <c r="B88" s="112" t="s">
        <v>216</v>
      </c>
      <c r="C88" s="113" t="s">
        <v>108</v>
      </c>
      <c r="D88" s="43"/>
      <c r="E88" s="13"/>
      <c r="F88" s="13"/>
      <c r="G88" s="34">
        <v>956.2</v>
      </c>
      <c r="H88" s="13"/>
      <c r="I88" s="13">
        <v>873.22</v>
      </c>
    </row>
    <row r="89" spans="1:9" s="100" customFormat="1" ht="15.75" customHeight="1">
      <c r="A89" s="30">
        <v>16</v>
      </c>
      <c r="B89" s="112" t="s">
        <v>81</v>
      </c>
      <c r="C89" s="113" t="s">
        <v>108</v>
      </c>
      <c r="D89" s="43"/>
      <c r="E89" s="13"/>
      <c r="F89" s="13"/>
      <c r="G89" s="34">
        <v>197.48</v>
      </c>
      <c r="H89" s="13"/>
      <c r="I89" s="13">
        <f>G89*1</f>
        <v>197.48</v>
      </c>
    </row>
    <row r="90" spans="1:9" s="100" customFormat="1" ht="15.75" customHeight="1">
      <c r="A90" s="30">
        <v>17</v>
      </c>
      <c r="B90" s="112" t="s">
        <v>217</v>
      </c>
      <c r="C90" s="113" t="s">
        <v>218</v>
      </c>
      <c r="D90" s="43"/>
      <c r="E90" s="13"/>
      <c r="F90" s="13"/>
      <c r="G90" s="34">
        <v>1015.79</v>
      </c>
      <c r="H90" s="13"/>
      <c r="I90" s="13">
        <f>G90*1</f>
        <v>1015.79</v>
      </c>
    </row>
    <row r="91" spans="1:9" s="100" customFormat="1" ht="15.75" customHeight="1">
      <c r="A91" s="30">
        <v>18</v>
      </c>
      <c r="B91" s="112" t="s">
        <v>221</v>
      </c>
      <c r="C91" s="113" t="s">
        <v>108</v>
      </c>
      <c r="D91" s="43"/>
      <c r="E91" s="13"/>
      <c r="F91" s="13"/>
      <c r="G91" s="34">
        <v>1831.95</v>
      </c>
      <c r="H91" s="13"/>
      <c r="I91" s="13">
        <f>G91*3</f>
        <v>5495.85</v>
      </c>
    </row>
    <row r="92" spans="1:9" ht="15.75" customHeight="1">
      <c r="A92" s="30"/>
      <c r="B92" s="41" t="s">
        <v>52</v>
      </c>
      <c r="C92" s="37"/>
      <c r="D92" s="44"/>
      <c r="E92" s="37">
        <v>1</v>
      </c>
      <c r="F92" s="37"/>
      <c r="G92" s="37"/>
      <c r="H92" s="37"/>
      <c r="I92" s="32">
        <f>I91+I90+I89+I88</f>
        <v>7582.34</v>
      </c>
    </row>
    <row r="93" spans="1:9" ht="15.75" customHeight="1">
      <c r="A93" s="30"/>
      <c r="B93" s="43" t="s">
        <v>79</v>
      </c>
      <c r="C93" s="15"/>
      <c r="D93" s="15"/>
      <c r="E93" s="38"/>
      <c r="F93" s="38"/>
      <c r="G93" s="39"/>
      <c r="H93" s="39"/>
      <c r="I93" s="17">
        <v>0</v>
      </c>
    </row>
    <row r="94" spans="1:9">
      <c r="A94" s="45"/>
      <c r="B94" s="42" t="s">
        <v>166</v>
      </c>
      <c r="C94" s="33"/>
      <c r="D94" s="33"/>
      <c r="E94" s="33"/>
      <c r="F94" s="33"/>
      <c r="G94" s="33"/>
      <c r="H94" s="33"/>
      <c r="I94" s="40">
        <f>I85+I92</f>
        <v>34424.763829111122</v>
      </c>
    </row>
    <row r="95" spans="1:9">
      <c r="A95" s="147" t="s">
        <v>220</v>
      </c>
      <c r="B95" s="148"/>
      <c r="C95" s="148"/>
      <c r="D95" s="148"/>
      <c r="E95" s="148"/>
      <c r="F95" s="148"/>
      <c r="G95" s="148"/>
      <c r="H95" s="148"/>
      <c r="I95" s="148"/>
    </row>
    <row r="96" spans="1:9" ht="15.75">
      <c r="A96" s="139" t="s">
        <v>222</v>
      </c>
      <c r="B96" s="139"/>
      <c r="C96" s="139"/>
      <c r="D96" s="139"/>
      <c r="E96" s="139"/>
      <c r="F96" s="139"/>
      <c r="G96" s="139"/>
      <c r="H96" s="139"/>
      <c r="I96" s="139"/>
    </row>
    <row r="97" spans="1:9" ht="15.75" customHeight="1">
      <c r="A97" s="54"/>
      <c r="B97" s="140" t="s">
        <v>223</v>
      </c>
      <c r="C97" s="140"/>
      <c r="D97" s="140"/>
      <c r="E97" s="140"/>
      <c r="F97" s="140"/>
      <c r="G97" s="140"/>
      <c r="H97" s="60"/>
      <c r="I97" s="3"/>
    </row>
    <row r="98" spans="1:9">
      <c r="A98" s="94"/>
      <c r="B98" s="135" t="s">
        <v>6</v>
      </c>
      <c r="C98" s="135"/>
      <c r="D98" s="135"/>
      <c r="E98" s="135"/>
      <c r="F98" s="135"/>
      <c r="G98" s="135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41" t="s">
        <v>7</v>
      </c>
      <c r="B100" s="141"/>
      <c r="C100" s="141"/>
      <c r="D100" s="141"/>
      <c r="E100" s="141"/>
      <c r="F100" s="141"/>
      <c r="G100" s="141"/>
      <c r="H100" s="141"/>
      <c r="I100" s="141"/>
    </row>
    <row r="101" spans="1:9" ht="15.75" customHeight="1">
      <c r="A101" s="141" t="s">
        <v>8</v>
      </c>
      <c r="B101" s="141"/>
      <c r="C101" s="141"/>
      <c r="D101" s="141"/>
      <c r="E101" s="141"/>
      <c r="F101" s="141"/>
      <c r="G101" s="141"/>
      <c r="H101" s="141"/>
      <c r="I101" s="141"/>
    </row>
    <row r="102" spans="1:9" ht="15.75">
      <c r="A102" s="142" t="s">
        <v>62</v>
      </c>
      <c r="B102" s="142"/>
      <c r="C102" s="142"/>
      <c r="D102" s="142"/>
      <c r="E102" s="142"/>
      <c r="F102" s="142"/>
      <c r="G102" s="142"/>
      <c r="H102" s="142"/>
      <c r="I102" s="142"/>
    </row>
    <row r="103" spans="1:9" ht="15.75">
      <c r="A103" s="11"/>
    </row>
    <row r="104" spans="1:9" ht="15.75">
      <c r="A104" s="133" t="s">
        <v>9</v>
      </c>
      <c r="B104" s="133"/>
      <c r="C104" s="133"/>
      <c r="D104" s="133"/>
      <c r="E104" s="133"/>
      <c r="F104" s="133"/>
      <c r="G104" s="133"/>
      <c r="H104" s="133"/>
      <c r="I104" s="133"/>
    </row>
    <row r="105" spans="1:9" ht="15.75">
      <c r="A105" s="4"/>
    </row>
    <row r="106" spans="1:9" ht="15.75">
      <c r="B106" s="97" t="s">
        <v>10</v>
      </c>
      <c r="C106" s="134" t="s">
        <v>145</v>
      </c>
      <c r="D106" s="134"/>
      <c r="E106" s="134"/>
      <c r="F106" s="58"/>
      <c r="I106" s="99"/>
    </row>
    <row r="107" spans="1:9">
      <c r="A107" s="94"/>
      <c r="C107" s="135" t="s">
        <v>11</v>
      </c>
      <c r="D107" s="135"/>
      <c r="E107" s="135"/>
      <c r="F107" s="25"/>
      <c r="I107" s="98" t="s">
        <v>12</v>
      </c>
    </row>
    <row r="108" spans="1:9" ht="15.75">
      <c r="A108" s="26"/>
      <c r="C108" s="12"/>
      <c r="D108" s="12"/>
      <c r="G108" s="12"/>
      <c r="H108" s="12"/>
    </row>
    <row r="109" spans="1:9" ht="15.75" customHeight="1">
      <c r="B109" s="97" t="s">
        <v>13</v>
      </c>
      <c r="C109" s="136"/>
      <c r="D109" s="136"/>
      <c r="E109" s="136"/>
      <c r="F109" s="59"/>
      <c r="I109" s="99"/>
    </row>
    <row r="110" spans="1:9" ht="15.75" customHeight="1">
      <c r="A110" s="94"/>
      <c r="C110" s="137" t="s">
        <v>11</v>
      </c>
      <c r="D110" s="137"/>
      <c r="E110" s="137"/>
      <c r="F110" s="94"/>
      <c r="I110" s="98" t="s">
        <v>12</v>
      </c>
    </row>
    <row r="111" spans="1:9" ht="15.75" customHeight="1">
      <c r="A111" s="4" t="s">
        <v>14</v>
      </c>
    </row>
    <row r="112" spans="1:9">
      <c r="A112" s="138" t="s">
        <v>15</v>
      </c>
      <c r="B112" s="138"/>
      <c r="C112" s="138"/>
      <c r="D112" s="138"/>
      <c r="E112" s="138"/>
      <c r="F112" s="138"/>
      <c r="G112" s="138"/>
      <c r="H112" s="138"/>
      <c r="I112" s="138"/>
    </row>
    <row r="113" spans="1:9" ht="45" customHeight="1">
      <c r="A113" s="129" t="s">
        <v>16</v>
      </c>
      <c r="B113" s="129"/>
      <c r="C113" s="129"/>
      <c r="D113" s="129"/>
      <c r="E113" s="129"/>
      <c r="F113" s="129"/>
      <c r="G113" s="129"/>
      <c r="H113" s="129"/>
      <c r="I113" s="129"/>
    </row>
    <row r="114" spans="1:9" ht="30" customHeight="1">
      <c r="A114" s="129" t="s">
        <v>17</v>
      </c>
      <c r="B114" s="129"/>
      <c r="C114" s="129"/>
      <c r="D114" s="129"/>
      <c r="E114" s="129"/>
      <c r="F114" s="129"/>
      <c r="G114" s="129"/>
      <c r="H114" s="129"/>
      <c r="I114" s="129"/>
    </row>
    <row r="115" spans="1:9" ht="30" customHeight="1">
      <c r="A115" s="129" t="s">
        <v>21</v>
      </c>
      <c r="B115" s="129"/>
      <c r="C115" s="129"/>
      <c r="D115" s="129"/>
      <c r="E115" s="129"/>
      <c r="F115" s="129"/>
      <c r="G115" s="129"/>
      <c r="H115" s="129"/>
      <c r="I115" s="129"/>
    </row>
    <row r="116" spans="1:9" ht="15" customHeight="1">
      <c r="A116" s="129" t="s">
        <v>20</v>
      </c>
      <c r="B116" s="129"/>
      <c r="C116" s="129"/>
      <c r="D116" s="129"/>
      <c r="E116" s="129"/>
      <c r="F116" s="129"/>
      <c r="G116" s="129"/>
      <c r="H116" s="129"/>
      <c r="I116" s="129"/>
    </row>
  </sheetData>
  <autoFilter ref="I12:I56"/>
  <mergeCells count="30">
    <mergeCell ref="A112:I112"/>
    <mergeCell ref="A113:I113"/>
    <mergeCell ref="A114:I114"/>
    <mergeCell ref="A115:I115"/>
    <mergeCell ref="A116:I116"/>
    <mergeCell ref="R61:U61"/>
    <mergeCell ref="C110:E110"/>
    <mergeCell ref="A86:I86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2:I82"/>
    <mergeCell ref="A95:I95"/>
    <mergeCell ref="A3:I3"/>
    <mergeCell ref="A4:I4"/>
    <mergeCell ref="A5:I5"/>
    <mergeCell ref="A8:I8"/>
    <mergeCell ref="A10:I10"/>
    <mergeCell ref="A14:I14"/>
    <mergeCell ref="A15:I15"/>
    <mergeCell ref="A29:I29"/>
    <mergeCell ref="A44:I44"/>
    <mergeCell ref="A55:I55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J95" sqref="J9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204</v>
      </c>
      <c r="I1" s="27"/>
      <c r="J1" s="1"/>
      <c r="K1" s="1"/>
      <c r="L1" s="1"/>
      <c r="M1" s="1"/>
    </row>
    <row r="2" spans="1:13" ht="15.75">
      <c r="A2" s="29" t="s">
        <v>63</v>
      </c>
      <c r="J2" s="2"/>
      <c r="K2" s="2"/>
      <c r="L2" s="2"/>
      <c r="M2" s="2"/>
    </row>
    <row r="3" spans="1:13" ht="15.75" customHeight="1">
      <c r="A3" s="149" t="s">
        <v>159</v>
      </c>
      <c r="B3" s="149"/>
      <c r="C3" s="149"/>
      <c r="D3" s="149"/>
      <c r="E3" s="149"/>
      <c r="F3" s="149"/>
      <c r="G3" s="149"/>
      <c r="H3" s="149"/>
      <c r="I3" s="149"/>
      <c r="J3" s="3"/>
      <c r="K3" s="3"/>
      <c r="L3" s="3"/>
    </row>
    <row r="4" spans="1:13" ht="31.5" customHeight="1">
      <c r="A4" s="150" t="s">
        <v>139</v>
      </c>
      <c r="B4" s="150"/>
      <c r="C4" s="150"/>
      <c r="D4" s="150"/>
      <c r="E4" s="150"/>
      <c r="F4" s="150"/>
      <c r="G4" s="150"/>
      <c r="H4" s="150"/>
      <c r="I4" s="150"/>
    </row>
    <row r="5" spans="1:13" ht="15.75">
      <c r="A5" s="149" t="s">
        <v>224</v>
      </c>
      <c r="B5" s="151"/>
      <c r="C5" s="151"/>
      <c r="D5" s="151"/>
      <c r="E5" s="151"/>
      <c r="F5" s="151"/>
      <c r="G5" s="151"/>
      <c r="H5" s="151"/>
      <c r="I5" s="151"/>
      <c r="J5" s="2"/>
      <c r="K5" s="2"/>
      <c r="L5" s="2"/>
      <c r="M5" s="2"/>
    </row>
    <row r="6" spans="1:13" ht="15.75">
      <c r="A6" s="2"/>
      <c r="B6" s="49"/>
      <c r="C6" s="49"/>
      <c r="D6" s="49"/>
      <c r="E6" s="49"/>
      <c r="F6" s="49"/>
      <c r="G6" s="49"/>
      <c r="H6" s="49"/>
      <c r="I6" s="84">
        <v>43373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52" t="s">
        <v>225</v>
      </c>
      <c r="B8" s="152"/>
      <c r="C8" s="152"/>
      <c r="D8" s="152"/>
      <c r="E8" s="152"/>
      <c r="F8" s="152"/>
      <c r="G8" s="152"/>
      <c r="H8" s="152"/>
      <c r="I8" s="15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53" t="s">
        <v>162</v>
      </c>
      <c r="B10" s="153"/>
      <c r="C10" s="153"/>
      <c r="D10" s="153"/>
      <c r="E10" s="153"/>
      <c r="F10" s="153"/>
      <c r="G10" s="153"/>
      <c r="H10" s="153"/>
      <c r="I10" s="153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54" t="s">
        <v>60</v>
      </c>
      <c r="B14" s="154"/>
      <c r="C14" s="154"/>
      <c r="D14" s="154"/>
      <c r="E14" s="154"/>
      <c r="F14" s="154"/>
      <c r="G14" s="154"/>
      <c r="H14" s="154"/>
      <c r="I14" s="154"/>
      <c r="J14" s="8"/>
      <c r="K14" s="8"/>
      <c r="L14" s="8"/>
      <c r="M14" s="8"/>
    </row>
    <row r="15" spans="1:13" ht="15" customHeight="1">
      <c r="A15" s="143" t="s">
        <v>4</v>
      </c>
      <c r="B15" s="143"/>
      <c r="C15" s="143"/>
      <c r="D15" s="143"/>
      <c r="E15" s="143"/>
      <c r="F15" s="143"/>
      <c r="G15" s="143"/>
      <c r="H15" s="143"/>
      <c r="I15" s="143"/>
      <c r="J15" s="8"/>
      <c r="K15" s="8"/>
      <c r="L15" s="8"/>
      <c r="M15" s="8"/>
    </row>
    <row r="16" spans="1:13" ht="15.75" customHeight="1">
      <c r="A16" s="30">
        <v>1</v>
      </c>
      <c r="B16" s="62" t="s">
        <v>85</v>
      </c>
      <c r="C16" s="63" t="s">
        <v>86</v>
      </c>
      <c r="D16" s="62" t="s">
        <v>140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118</v>
      </c>
      <c r="C17" s="63" t="s">
        <v>86</v>
      </c>
      <c r="D17" s="62" t="s">
        <v>141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119</v>
      </c>
      <c r="C18" s="63" t="s">
        <v>86</v>
      </c>
      <c r="D18" s="62" t="s">
        <v>142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93</v>
      </c>
      <c r="C19" s="63" t="s">
        <v>94</v>
      </c>
      <c r="D19" s="62" t="s">
        <v>95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62" t="s">
        <v>96</v>
      </c>
      <c r="C20" s="63" t="s">
        <v>86</v>
      </c>
      <c r="D20" s="62" t="s">
        <v>43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customHeight="1">
      <c r="A21" s="30">
        <v>5</v>
      </c>
      <c r="B21" s="62" t="s">
        <v>97</v>
      </c>
      <c r="C21" s="63" t="s">
        <v>86</v>
      </c>
      <c r="D21" s="62" t="s">
        <v>43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98</v>
      </c>
      <c r="C22" s="63" t="s">
        <v>53</v>
      </c>
      <c r="D22" s="62" t="s">
        <v>95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62" t="s">
        <v>99</v>
      </c>
      <c r="C23" s="63" t="s">
        <v>53</v>
      </c>
      <c r="D23" s="62" t="s">
        <v>95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62" t="s">
        <v>100</v>
      </c>
      <c r="C24" s="63" t="s">
        <v>53</v>
      </c>
      <c r="D24" s="62" t="s">
        <v>101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v>0</v>
      </c>
      <c r="J24" s="23"/>
      <c r="K24" s="8"/>
      <c r="L24" s="8"/>
      <c r="M24" s="8"/>
    </row>
    <row r="25" spans="1:13" ht="15.75" hidden="1" customHeight="1">
      <c r="A25" s="30"/>
      <c r="B25" s="62" t="s">
        <v>102</v>
      </c>
      <c r="C25" s="63" t="s">
        <v>53</v>
      </c>
      <c r="D25" s="62" t="s">
        <v>54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v>0</v>
      </c>
      <c r="J25" s="23"/>
      <c r="K25" s="8"/>
      <c r="L25" s="8"/>
      <c r="M25" s="8"/>
    </row>
    <row r="26" spans="1:13" ht="15.75" hidden="1" customHeight="1">
      <c r="A26" s="30"/>
      <c r="B26" s="62" t="s">
        <v>103</v>
      </c>
      <c r="C26" s="63" t="s">
        <v>53</v>
      </c>
      <c r="D26" s="62" t="s">
        <v>95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v>0</v>
      </c>
      <c r="J26" s="23"/>
      <c r="K26" s="8"/>
      <c r="L26" s="8"/>
      <c r="M26" s="8"/>
    </row>
    <row r="27" spans="1:13" ht="15.75" customHeight="1">
      <c r="A27" s="30">
        <v>6</v>
      </c>
      <c r="B27" s="62" t="s">
        <v>65</v>
      </c>
      <c r="C27" s="63" t="s">
        <v>33</v>
      </c>
      <c r="D27" s="62"/>
      <c r="E27" s="64">
        <v>0.1</v>
      </c>
      <c r="F27" s="65">
        <f>SUM(E27*365)</f>
        <v>36.5</v>
      </c>
      <c r="G27" s="65">
        <v>182.96</v>
      </c>
      <c r="H27" s="66">
        <f>SUM(F27*G27/1000)</f>
        <v>6.6780400000000002</v>
      </c>
      <c r="I27" s="13">
        <f>F27/12*G27</f>
        <v>556.50333333333333</v>
      </c>
      <c r="J27" s="23"/>
      <c r="K27" s="8"/>
    </row>
    <row r="28" spans="1:13" ht="15.75" customHeight="1">
      <c r="A28" s="30">
        <v>7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44" t="s">
        <v>83</v>
      </c>
      <c r="B29" s="145"/>
      <c r="C29" s="145"/>
      <c r="D29" s="145"/>
      <c r="E29" s="145"/>
      <c r="F29" s="145"/>
      <c r="G29" s="145"/>
      <c r="H29" s="145"/>
      <c r="I29" s="146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8</v>
      </c>
      <c r="B31" s="62" t="s">
        <v>106</v>
      </c>
      <c r="C31" s="63" t="s">
        <v>89</v>
      </c>
      <c r="D31" s="62" t="s">
        <v>164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1">SUM(F31*G31/1000)</f>
        <v>0.62031605999999995</v>
      </c>
      <c r="I31" s="13">
        <f t="shared" ref="I31:I32" si="2">F31/6*G31</f>
        <v>103.38601</v>
      </c>
      <c r="J31" s="23"/>
      <c r="K31" s="8"/>
      <c r="L31" s="8"/>
      <c r="M31" s="8"/>
    </row>
    <row r="32" spans="1:13" ht="31.5" customHeight="1">
      <c r="A32" s="30">
        <v>9</v>
      </c>
      <c r="B32" s="62" t="s">
        <v>105</v>
      </c>
      <c r="C32" s="63" t="s">
        <v>89</v>
      </c>
      <c r="D32" s="62" t="s">
        <v>165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1"/>
        <v>0.88609918799999987</v>
      </c>
      <c r="I32" s="13">
        <f t="shared" si="2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89</v>
      </c>
      <c r="D33" s="62" t="s">
        <v>54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1"/>
        <v>0.23113422</v>
      </c>
      <c r="I33" s="13">
        <f>F33*G33</f>
        <v>231.13422</v>
      </c>
      <c r="J33" s="23"/>
      <c r="K33" s="8"/>
      <c r="L33" s="8"/>
      <c r="M33" s="8"/>
    </row>
    <row r="34" spans="1:14" ht="15.75" customHeight="1">
      <c r="A34" s="30">
        <v>10</v>
      </c>
      <c r="B34" s="62" t="s">
        <v>104</v>
      </c>
      <c r="C34" s="63" t="s">
        <v>31</v>
      </c>
      <c r="D34" s="62" t="s">
        <v>64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1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66</v>
      </c>
      <c r="C35" s="63" t="s">
        <v>33</v>
      </c>
      <c r="D35" s="62" t="s">
        <v>68</v>
      </c>
      <c r="E35" s="64"/>
      <c r="F35" s="65">
        <v>1</v>
      </c>
      <c r="G35" s="65">
        <v>238.07</v>
      </c>
      <c r="H35" s="66">
        <f t="shared" si="1"/>
        <v>0.23807</v>
      </c>
      <c r="I35" s="13">
        <v>0</v>
      </c>
      <c r="J35" s="24"/>
    </row>
    <row r="36" spans="1:14" ht="15.75" hidden="1" customHeight="1">
      <c r="A36" s="30"/>
      <c r="B36" s="62" t="s">
        <v>67</v>
      </c>
      <c r="C36" s="63" t="s">
        <v>32</v>
      </c>
      <c r="D36" s="62" t="s">
        <v>68</v>
      </c>
      <c r="E36" s="64"/>
      <c r="F36" s="65">
        <v>1</v>
      </c>
      <c r="G36" s="65">
        <v>1413.96</v>
      </c>
      <c r="H36" s="66">
        <f t="shared" si="1"/>
        <v>1.4139600000000001</v>
      </c>
      <c r="I36" s="13">
        <v>0</v>
      </c>
      <c r="J36" s="24"/>
    </row>
    <row r="37" spans="1:14" ht="15.75" hidden="1" customHeight="1">
      <c r="A37" s="30"/>
      <c r="B37" s="82" t="s">
        <v>5</v>
      </c>
      <c r="C37" s="63"/>
      <c r="D37" s="62"/>
      <c r="E37" s="64"/>
      <c r="F37" s="65"/>
      <c r="G37" s="65"/>
      <c r="H37" s="66" t="s">
        <v>120</v>
      </c>
      <c r="I37" s="13"/>
      <c r="J37" s="24"/>
      <c r="L37" s="19"/>
      <c r="M37" s="20"/>
      <c r="N37" s="21"/>
    </row>
    <row r="38" spans="1:14" ht="15.75" hidden="1" customHeight="1">
      <c r="A38" s="30"/>
      <c r="B38" s="62" t="s">
        <v>26</v>
      </c>
      <c r="C38" s="63" t="s">
        <v>32</v>
      </c>
      <c r="D38" s="62"/>
      <c r="E38" s="64"/>
      <c r="F38" s="65">
        <v>3</v>
      </c>
      <c r="G38" s="65">
        <v>1900.37</v>
      </c>
      <c r="H38" s="66">
        <f t="shared" ref="H38:H43" si="3">SUM(F38*G38/1000)</f>
        <v>5.7011099999999999</v>
      </c>
      <c r="I38" s="13">
        <f t="shared" ref="I38:I43" si="4">F38/6*G38</f>
        <v>950.18499999999995</v>
      </c>
      <c r="J38" s="24"/>
      <c r="L38" s="19"/>
      <c r="M38" s="20"/>
      <c r="N38" s="21"/>
    </row>
    <row r="39" spans="1:14" ht="31.5" hidden="1" customHeight="1">
      <c r="A39" s="30"/>
      <c r="B39" s="62" t="s">
        <v>121</v>
      </c>
      <c r="C39" s="63" t="s">
        <v>29</v>
      </c>
      <c r="D39" s="62" t="s">
        <v>87</v>
      </c>
      <c r="E39" s="64">
        <v>35.299999999999997</v>
      </c>
      <c r="F39" s="65">
        <f>E39*30/1000</f>
        <v>1.0589999999999999</v>
      </c>
      <c r="G39" s="65">
        <v>2616.4899999999998</v>
      </c>
      <c r="H39" s="66">
        <f t="shared" si="3"/>
        <v>2.77086291</v>
      </c>
      <c r="I39" s="13">
        <f t="shared" si="4"/>
        <v>461.81048499999991</v>
      </c>
      <c r="J39" s="24"/>
      <c r="L39" s="19"/>
      <c r="M39" s="20"/>
      <c r="N39" s="21"/>
    </row>
    <row r="40" spans="1:14" ht="15.75" hidden="1" customHeight="1">
      <c r="A40" s="30"/>
      <c r="B40" s="62" t="s">
        <v>122</v>
      </c>
      <c r="C40" s="63" t="s">
        <v>29</v>
      </c>
      <c r="D40" s="62" t="s">
        <v>88</v>
      </c>
      <c r="E40" s="64">
        <v>35.299999999999997</v>
      </c>
      <c r="F40" s="65">
        <f>SUM(E40*155/1000)</f>
        <v>5.4714999999999998</v>
      </c>
      <c r="G40" s="65">
        <v>436.45</v>
      </c>
      <c r="H40" s="66">
        <f t="shared" si="3"/>
        <v>2.3880361749999999</v>
      </c>
      <c r="I40" s="13">
        <f t="shared" si="4"/>
        <v>398.00602916666662</v>
      </c>
      <c r="J40" s="24"/>
      <c r="L40" s="19"/>
      <c r="M40" s="20"/>
      <c r="N40" s="21"/>
    </row>
    <row r="41" spans="1:14" ht="47.25" hidden="1" customHeight="1">
      <c r="A41" s="30"/>
      <c r="B41" s="62" t="s">
        <v>123</v>
      </c>
      <c r="C41" s="63" t="s">
        <v>89</v>
      </c>
      <c r="D41" s="62" t="s">
        <v>124</v>
      </c>
      <c r="E41" s="64">
        <v>35.299999999999997</v>
      </c>
      <c r="F41" s="65">
        <f>SUM(E41*24/1000)</f>
        <v>0.84719999999999995</v>
      </c>
      <c r="G41" s="65">
        <v>7221.21</v>
      </c>
      <c r="H41" s="66">
        <f t="shared" si="3"/>
        <v>6.1178091119999998</v>
      </c>
      <c r="I41" s="13">
        <f t="shared" si="4"/>
        <v>1019.6348519999999</v>
      </c>
      <c r="J41" s="24"/>
      <c r="L41" s="19"/>
      <c r="M41" s="20"/>
      <c r="N41" s="21"/>
    </row>
    <row r="42" spans="1:14" ht="15.75" hidden="1" customHeight="1">
      <c r="A42" s="30"/>
      <c r="B42" s="62" t="s">
        <v>125</v>
      </c>
      <c r="C42" s="63" t="s">
        <v>89</v>
      </c>
      <c r="D42" s="62" t="s">
        <v>69</v>
      </c>
      <c r="E42" s="64">
        <v>35.299999999999997</v>
      </c>
      <c r="F42" s="65">
        <f>SUM(E42*45/1000)</f>
        <v>1.5884999999999998</v>
      </c>
      <c r="G42" s="65">
        <v>533.45000000000005</v>
      </c>
      <c r="H42" s="66">
        <f t="shared" si="3"/>
        <v>0.84738532499999997</v>
      </c>
      <c r="I42" s="13">
        <f t="shared" si="4"/>
        <v>141.23088749999999</v>
      </c>
      <c r="J42" s="24"/>
      <c r="L42" s="19"/>
      <c r="M42" s="20"/>
      <c r="N42" s="21"/>
    </row>
    <row r="43" spans="1:14" ht="15.75" hidden="1" customHeight="1">
      <c r="A43" s="30"/>
      <c r="B43" s="62" t="s">
        <v>70</v>
      </c>
      <c r="C43" s="63" t="s">
        <v>33</v>
      </c>
      <c r="D43" s="62"/>
      <c r="E43" s="64"/>
      <c r="F43" s="65">
        <v>0.3</v>
      </c>
      <c r="G43" s="65">
        <v>992.97</v>
      </c>
      <c r="H43" s="66">
        <f t="shared" si="3"/>
        <v>0.29789100000000002</v>
      </c>
      <c r="I43" s="13">
        <f t="shared" si="4"/>
        <v>49.648499999999999</v>
      </c>
      <c r="J43" s="24"/>
      <c r="L43" s="19"/>
      <c r="M43" s="20"/>
      <c r="N43" s="21"/>
    </row>
    <row r="44" spans="1:14" ht="15.75" customHeight="1">
      <c r="A44" s="144" t="s">
        <v>147</v>
      </c>
      <c r="B44" s="145"/>
      <c r="C44" s="145"/>
      <c r="D44" s="145"/>
      <c r="E44" s="145"/>
      <c r="F44" s="145"/>
      <c r="G44" s="145"/>
      <c r="H44" s="145"/>
      <c r="I44" s="146"/>
      <c r="J44" s="24"/>
      <c r="L44" s="19"/>
      <c r="M44" s="20"/>
      <c r="N44" s="21"/>
    </row>
    <row r="45" spans="1:14" ht="15.75" customHeight="1">
      <c r="A45" s="30">
        <v>11</v>
      </c>
      <c r="B45" s="62" t="s">
        <v>107</v>
      </c>
      <c r="C45" s="63" t="s">
        <v>89</v>
      </c>
      <c r="D45" s="62" t="s">
        <v>43</v>
      </c>
      <c r="E45" s="64">
        <v>907.4</v>
      </c>
      <c r="F45" s="65">
        <f>SUM(E45*2/1000)</f>
        <v>1.8148</v>
      </c>
      <c r="G45" s="13">
        <v>1283.46</v>
      </c>
      <c r="H45" s="66">
        <f t="shared" ref="H45:H54" si="5">SUM(F45*G45/1000)</f>
        <v>2.3292232079999997</v>
      </c>
      <c r="I45" s="13">
        <f>F45/2*G45</f>
        <v>1164.6116039999999</v>
      </c>
      <c r="J45" s="24"/>
      <c r="L45" s="19"/>
      <c r="M45" s="20"/>
      <c r="N45" s="21"/>
    </row>
    <row r="46" spans="1:14" ht="15.75" customHeight="1">
      <c r="A46" s="30">
        <v>12</v>
      </c>
      <c r="B46" s="62" t="s">
        <v>36</v>
      </c>
      <c r="C46" s="63" t="s">
        <v>89</v>
      </c>
      <c r="D46" s="62" t="s">
        <v>43</v>
      </c>
      <c r="E46" s="64">
        <v>27</v>
      </c>
      <c r="F46" s="65">
        <f>SUM(E46*2/1000)</f>
        <v>5.3999999999999999E-2</v>
      </c>
      <c r="G46" s="13">
        <v>4192.6400000000003</v>
      </c>
      <c r="H46" s="66">
        <f t="shared" si="5"/>
        <v>0.22640256000000003</v>
      </c>
      <c r="I46" s="13">
        <f t="shared" ref="I46:I53" si="6">F46/2*G46</f>
        <v>113.20128000000001</v>
      </c>
      <c r="J46" s="24"/>
      <c r="L46" s="19"/>
      <c r="M46" s="20"/>
      <c r="N46" s="21"/>
    </row>
    <row r="47" spans="1:14" ht="15.75" customHeight="1">
      <c r="A47" s="30">
        <v>13</v>
      </c>
      <c r="B47" s="62" t="s">
        <v>37</v>
      </c>
      <c r="C47" s="63" t="s">
        <v>89</v>
      </c>
      <c r="D47" s="62" t="s">
        <v>43</v>
      </c>
      <c r="E47" s="64">
        <v>772</v>
      </c>
      <c r="F47" s="65">
        <f>SUM(E47*2/1000)</f>
        <v>1.544</v>
      </c>
      <c r="G47" s="13">
        <v>1711.28</v>
      </c>
      <c r="H47" s="66">
        <f t="shared" si="5"/>
        <v>2.6422163200000002</v>
      </c>
      <c r="I47" s="13">
        <f t="shared" si="6"/>
        <v>1321.10816</v>
      </c>
      <c r="J47" s="24"/>
      <c r="L47" s="19"/>
      <c r="M47" s="20"/>
      <c r="N47" s="21"/>
    </row>
    <row r="48" spans="1:14" ht="15.75" customHeight="1">
      <c r="A48" s="30">
        <v>14</v>
      </c>
      <c r="B48" s="62" t="s">
        <v>38</v>
      </c>
      <c r="C48" s="63" t="s">
        <v>89</v>
      </c>
      <c r="D48" s="62" t="s">
        <v>43</v>
      </c>
      <c r="E48" s="64">
        <v>959.4</v>
      </c>
      <c r="F48" s="65">
        <f>SUM(E48*2/1000)</f>
        <v>1.9188000000000001</v>
      </c>
      <c r="G48" s="13">
        <v>1179.73</v>
      </c>
      <c r="H48" s="66">
        <f t="shared" si="5"/>
        <v>2.2636659240000001</v>
      </c>
      <c r="I48" s="13">
        <f t="shared" si="6"/>
        <v>1131.832962</v>
      </c>
      <c r="J48" s="24"/>
      <c r="L48" s="19"/>
      <c r="M48" s="20"/>
      <c r="N48" s="21"/>
    </row>
    <row r="49" spans="1:22" ht="15.75" customHeight="1">
      <c r="A49" s="30">
        <v>15</v>
      </c>
      <c r="B49" s="62" t="s">
        <v>34</v>
      </c>
      <c r="C49" s="63" t="s">
        <v>35</v>
      </c>
      <c r="D49" s="62" t="s">
        <v>43</v>
      </c>
      <c r="E49" s="64">
        <v>66.02</v>
      </c>
      <c r="F49" s="65">
        <f>SUM(E49*2/100)</f>
        <v>1.3204</v>
      </c>
      <c r="G49" s="13">
        <v>90.61</v>
      </c>
      <c r="H49" s="66">
        <f t="shared" si="5"/>
        <v>0.11964144400000001</v>
      </c>
      <c r="I49" s="13">
        <f t="shared" si="6"/>
        <v>59.820722000000004</v>
      </c>
      <c r="J49" s="24"/>
      <c r="L49" s="19"/>
      <c r="M49" s="20"/>
      <c r="N49" s="21"/>
    </row>
    <row r="50" spans="1:22" ht="15.75" customHeight="1">
      <c r="A50" s="30">
        <v>16</v>
      </c>
      <c r="B50" s="62" t="s">
        <v>57</v>
      </c>
      <c r="C50" s="63" t="s">
        <v>89</v>
      </c>
      <c r="D50" s="62" t="s">
        <v>146</v>
      </c>
      <c r="E50" s="64">
        <v>1536.4</v>
      </c>
      <c r="F50" s="65">
        <f>SUM(E50*5/1000)</f>
        <v>7.6820000000000004</v>
      </c>
      <c r="G50" s="13">
        <v>1711.28</v>
      </c>
      <c r="H50" s="66">
        <f t="shared" si="5"/>
        <v>13.14605296</v>
      </c>
      <c r="I50" s="13">
        <f>F50/5*G50</f>
        <v>2629.2105919999999</v>
      </c>
      <c r="J50" s="24"/>
      <c r="L50" s="19"/>
      <c r="M50" s="20"/>
      <c r="N50" s="21"/>
    </row>
    <row r="51" spans="1:22" ht="32.25" hidden="1" customHeight="1">
      <c r="A51" s="30"/>
      <c r="B51" s="62" t="s">
        <v>90</v>
      </c>
      <c r="C51" s="63" t="s">
        <v>89</v>
      </c>
      <c r="D51" s="62" t="s">
        <v>43</v>
      </c>
      <c r="E51" s="64">
        <v>1536.4</v>
      </c>
      <c r="F51" s="65">
        <f>SUM(E51*2/1000)</f>
        <v>3.0728</v>
      </c>
      <c r="G51" s="13">
        <v>1510.06</v>
      </c>
      <c r="H51" s="66">
        <f t="shared" si="5"/>
        <v>4.6401123680000005</v>
      </c>
      <c r="I51" s="13">
        <f t="shared" si="6"/>
        <v>2320.056184</v>
      </c>
      <c r="J51" s="24"/>
      <c r="L51" s="19"/>
      <c r="M51" s="20"/>
      <c r="N51" s="21"/>
    </row>
    <row r="52" spans="1:22" ht="32.25" hidden="1" customHeight="1">
      <c r="A52" s="30"/>
      <c r="B52" s="62" t="s">
        <v>91</v>
      </c>
      <c r="C52" s="63" t="s">
        <v>39</v>
      </c>
      <c r="D52" s="62" t="s">
        <v>43</v>
      </c>
      <c r="E52" s="64">
        <v>9</v>
      </c>
      <c r="F52" s="65">
        <f>SUM(E52*2/100)</f>
        <v>0.18</v>
      </c>
      <c r="G52" s="13">
        <v>3850.4</v>
      </c>
      <c r="H52" s="66">
        <f t="shared" si="5"/>
        <v>0.69307200000000002</v>
      </c>
      <c r="I52" s="13">
        <f t="shared" si="6"/>
        <v>346.536</v>
      </c>
      <c r="J52" s="24"/>
      <c r="L52" s="19"/>
      <c r="M52" s="20"/>
      <c r="N52" s="21"/>
    </row>
    <row r="53" spans="1:22" ht="15.75" hidden="1" customHeight="1">
      <c r="A53" s="30"/>
      <c r="B53" s="62" t="s">
        <v>40</v>
      </c>
      <c r="C53" s="63" t="s">
        <v>41</v>
      </c>
      <c r="D53" s="62" t="s">
        <v>43</v>
      </c>
      <c r="E53" s="64">
        <v>1</v>
      </c>
      <c r="F53" s="65">
        <v>0.02</v>
      </c>
      <c r="G53" s="13">
        <v>7033.13</v>
      </c>
      <c r="H53" s="66">
        <f t="shared" si="5"/>
        <v>0.1406626</v>
      </c>
      <c r="I53" s="13">
        <f t="shared" si="6"/>
        <v>70.331299999999999</v>
      </c>
      <c r="J53" s="24"/>
      <c r="L53" s="19"/>
      <c r="M53" s="20"/>
      <c r="N53" s="21"/>
    </row>
    <row r="54" spans="1:22" ht="15.75" customHeight="1">
      <c r="A54" s="30">
        <v>17</v>
      </c>
      <c r="B54" s="62" t="s">
        <v>42</v>
      </c>
      <c r="C54" s="63" t="s">
        <v>108</v>
      </c>
      <c r="D54" s="62" t="s">
        <v>71</v>
      </c>
      <c r="E54" s="64">
        <v>53</v>
      </c>
      <c r="F54" s="65">
        <f>53*3</f>
        <v>159</v>
      </c>
      <c r="G54" s="13">
        <v>81.73</v>
      </c>
      <c r="H54" s="66">
        <f t="shared" si="5"/>
        <v>12.995070000000002</v>
      </c>
      <c r="I54" s="13">
        <f>F54/3*G54</f>
        <v>4331.6900000000005</v>
      </c>
      <c r="J54" s="24"/>
      <c r="L54" s="19"/>
    </row>
    <row r="55" spans="1:22" ht="15.75" customHeight="1">
      <c r="A55" s="144" t="s">
        <v>148</v>
      </c>
      <c r="B55" s="145"/>
      <c r="C55" s="145"/>
      <c r="D55" s="145"/>
      <c r="E55" s="145"/>
      <c r="F55" s="145"/>
      <c r="G55" s="145"/>
      <c r="H55" s="145"/>
      <c r="I55" s="146"/>
    </row>
    <row r="56" spans="1:22" ht="15.75" hidden="1" customHeight="1">
      <c r="A56" s="30"/>
      <c r="B56" s="82" t="s">
        <v>44</v>
      </c>
      <c r="C56" s="63"/>
      <c r="D56" s="62"/>
      <c r="E56" s="64"/>
      <c r="F56" s="65"/>
      <c r="G56" s="65"/>
      <c r="H56" s="66"/>
      <c r="I56" s="13"/>
    </row>
    <row r="57" spans="1:22" ht="31.5" hidden="1" customHeight="1">
      <c r="A57" s="30"/>
      <c r="B57" s="62" t="s">
        <v>109</v>
      </c>
      <c r="C57" s="63" t="s">
        <v>86</v>
      </c>
      <c r="D57" s="62" t="s">
        <v>110</v>
      </c>
      <c r="E57" s="64">
        <v>11.5</v>
      </c>
      <c r="F57" s="65">
        <f>SUM(E57*6/100)</f>
        <v>0.69</v>
      </c>
      <c r="G57" s="13">
        <v>2306.62</v>
      </c>
      <c r="H57" s="66">
        <f>SUM(F57*G57/1000)</f>
        <v>1.5915677999999998</v>
      </c>
      <c r="I57" s="13">
        <v>0</v>
      </c>
    </row>
    <row r="58" spans="1:22" ht="15.75" hidden="1" customHeight="1">
      <c r="A58" s="30"/>
      <c r="B58" s="62" t="s">
        <v>126</v>
      </c>
      <c r="C58" s="63" t="s">
        <v>127</v>
      </c>
      <c r="D58" s="62" t="s">
        <v>68</v>
      </c>
      <c r="E58" s="64"/>
      <c r="F58" s="65">
        <v>2</v>
      </c>
      <c r="G58" s="85">
        <v>1501</v>
      </c>
      <c r="H58" s="66">
        <f>SUM(F58*G58/1000)</f>
        <v>3.0019999999999998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5.75" customHeight="1">
      <c r="A59" s="30"/>
      <c r="B59" s="82" t="s">
        <v>45</v>
      </c>
      <c r="C59" s="63"/>
      <c r="D59" s="62"/>
      <c r="E59" s="64"/>
      <c r="F59" s="65"/>
      <c r="G59" s="86"/>
      <c r="H59" s="66"/>
      <c r="I59" s="13"/>
      <c r="J59" s="26"/>
      <c r="K59" s="26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5.75" hidden="1" customHeight="1">
      <c r="A60" s="30"/>
      <c r="B60" s="62" t="s">
        <v>111</v>
      </c>
      <c r="C60" s="63" t="s">
        <v>86</v>
      </c>
      <c r="D60" s="62" t="s">
        <v>54</v>
      </c>
      <c r="E60" s="64">
        <v>148</v>
      </c>
      <c r="F60" s="66">
        <f>E60/100</f>
        <v>1.48</v>
      </c>
      <c r="G60" s="13">
        <v>987.51</v>
      </c>
      <c r="H60" s="71">
        <f>F60*G60/1000</f>
        <v>1.4615148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customHeight="1">
      <c r="A61" s="30">
        <v>18</v>
      </c>
      <c r="B61" s="73" t="s">
        <v>137</v>
      </c>
      <c r="C61" s="72" t="s">
        <v>25</v>
      </c>
      <c r="D61" s="73" t="s">
        <v>130</v>
      </c>
      <c r="E61" s="74">
        <v>140.5</v>
      </c>
      <c r="F61" s="65">
        <v>1320</v>
      </c>
      <c r="G61" s="87">
        <v>1.2</v>
      </c>
      <c r="H61" s="71">
        <f>F61*G61/1000</f>
        <v>1.5840000000000001</v>
      </c>
      <c r="I61" s="13">
        <f>F61/12*G61</f>
        <v>132</v>
      </c>
      <c r="J61" s="5"/>
      <c r="K61" s="5"/>
      <c r="L61" s="5"/>
      <c r="M61" s="5"/>
      <c r="N61" s="5"/>
      <c r="O61" s="5"/>
      <c r="P61" s="5"/>
      <c r="Q61" s="5"/>
      <c r="R61" s="137"/>
      <c r="S61" s="137"/>
      <c r="T61" s="137"/>
      <c r="U61" s="137"/>
    </row>
    <row r="62" spans="1:22" ht="15.75" customHeight="1">
      <c r="A62" s="30"/>
      <c r="B62" s="83" t="s">
        <v>46</v>
      </c>
      <c r="C62" s="72"/>
      <c r="D62" s="73"/>
      <c r="E62" s="74"/>
      <c r="F62" s="75"/>
      <c r="G62" s="75"/>
      <c r="H62" s="76" t="s">
        <v>120</v>
      </c>
      <c r="I62" s="13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1:22" ht="15.75" hidden="1" customHeight="1">
      <c r="A63" s="30">
        <v>19</v>
      </c>
      <c r="B63" s="14" t="s">
        <v>47</v>
      </c>
      <c r="C63" s="16" t="s">
        <v>108</v>
      </c>
      <c r="D63" s="14" t="s">
        <v>68</v>
      </c>
      <c r="E63" s="18">
        <v>2</v>
      </c>
      <c r="F63" s="65">
        <f>E63</f>
        <v>2</v>
      </c>
      <c r="G63" s="13">
        <v>276.74</v>
      </c>
      <c r="H63" s="61">
        <f t="shared" ref="H63:H79" si="7">SUM(F63*G63/1000)</f>
        <v>0.55347999999999997</v>
      </c>
      <c r="I63" s="13">
        <f>G63*2</f>
        <v>553.48</v>
      </c>
    </row>
    <row r="64" spans="1:22" ht="15.75" hidden="1" customHeight="1">
      <c r="A64" s="30"/>
      <c r="B64" s="14" t="s">
        <v>48</v>
      </c>
      <c r="C64" s="16" t="s">
        <v>108</v>
      </c>
      <c r="D64" s="14" t="s">
        <v>68</v>
      </c>
      <c r="E64" s="18">
        <v>1</v>
      </c>
      <c r="F64" s="65">
        <f>E64</f>
        <v>1</v>
      </c>
      <c r="G64" s="13">
        <v>94.89</v>
      </c>
      <c r="H64" s="61">
        <f t="shared" si="7"/>
        <v>9.4890000000000002E-2</v>
      </c>
      <c r="I64" s="13">
        <v>0</v>
      </c>
    </row>
    <row r="65" spans="1:9" ht="15.75" hidden="1" customHeight="1">
      <c r="A65" s="30"/>
      <c r="B65" s="14" t="s">
        <v>49</v>
      </c>
      <c r="C65" s="16" t="s">
        <v>112</v>
      </c>
      <c r="D65" s="14" t="s">
        <v>54</v>
      </c>
      <c r="E65" s="64">
        <v>6307</v>
      </c>
      <c r="F65" s="13">
        <f>SUM(E65/100)</f>
        <v>63.07</v>
      </c>
      <c r="G65" s="13">
        <v>263.99</v>
      </c>
      <c r="H65" s="61">
        <f t="shared" si="7"/>
        <v>16.649849300000003</v>
      </c>
      <c r="I65" s="13">
        <v>0</v>
      </c>
    </row>
    <row r="66" spans="1:9" ht="15.75" hidden="1" customHeight="1">
      <c r="A66" s="30"/>
      <c r="B66" s="14" t="s">
        <v>50</v>
      </c>
      <c r="C66" s="16" t="s">
        <v>113</v>
      </c>
      <c r="D66" s="14"/>
      <c r="E66" s="64">
        <v>6307</v>
      </c>
      <c r="F66" s="13">
        <f>SUM(E66/1000)</f>
        <v>6.3070000000000004</v>
      </c>
      <c r="G66" s="13">
        <v>205.57</v>
      </c>
      <c r="H66" s="61">
        <f t="shared" si="7"/>
        <v>1.29652999</v>
      </c>
      <c r="I66" s="13">
        <v>0</v>
      </c>
    </row>
    <row r="67" spans="1:9" ht="15.75" hidden="1" customHeight="1">
      <c r="A67" s="30"/>
      <c r="B67" s="14" t="s">
        <v>51</v>
      </c>
      <c r="C67" s="16" t="s">
        <v>77</v>
      </c>
      <c r="D67" s="14" t="s">
        <v>54</v>
      </c>
      <c r="E67" s="64">
        <v>1003</v>
      </c>
      <c r="F67" s="13">
        <f>SUM(E67/100)</f>
        <v>10.029999999999999</v>
      </c>
      <c r="G67" s="13">
        <v>2581.5300000000002</v>
      </c>
      <c r="H67" s="61">
        <f t="shared" si="7"/>
        <v>25.892745900000001</v>
      </c>
      <c r="I67" s="13">
        <v>0</v>
      </c>
    </row>
    <row r="68" spans="1:9" ht="15.75" hidden="1" customHeight="1">
      <c r="A68" s="30"/>
      <c r="B68" s="77" t="s">
        <v>114</v>
      </c>
      <c r="C68" s="16" t="s">
        <v>33</v>
      </c>
      <c r="D68" s="14"/>
      <c r="E68" s="64">
        <v>6.6</v>
      </c>
      <c r="F68" s="13">
        <f>SUM(E68)</f>
        <v>6.6</v>
      </c>
      <c r="G68" s="13">
        <v>47.75</v>
      </c>
      <c r="H68" s="61">
        <f t="shared" si="7"/>
        <v>0.31514999999999999</v>
      </c>
      <c r="I68" s="13">
        <v>0</v>
      </c>
    </row>
    <row r="69" spans="1:9" ht="15.75" hidden="1" customHeight="1">
      <c r="A69" s="30"/>
      <c r="B69" s="77" t="s">
        <v>115</v>
      </c>
      <c r="C69" s="16" t="s">
        <v>33</v>
      </c>
      <c r="D69" s="14"/>
      <c r="E69" s="64">
        <v>6.6</v>
      </c>
      <c r="F69" s="13">
        <f>SUM(E69)</f>
        <v>6.6</v>
      </c>
      <c r="G69" s="13">
        <v>44.27</v>
      </c>
      <c r="H69" s="61">
        <f t="shared" si="7"/>
        <v>0.292182</v>
      </c>
      <c r="I69" s="13">
        <v>0</v>
      </c>
    </row>
    <row r="70" spans="1:9" ht="15.75" customHeight="1">
      <c r="A70" s="30">
        <v>19</v>
      </c>
      <c r="B70" s="14" t="s">
        <v>58</v>
      </c>
      <c r="C70" s="16" t="s">
        <v>59</v>
      </c>
      <c r="D70" s="14" t="s">
        <v>54</v>
      </c>
      <c r="E70" s="18">
        <v>3</v>
      </c>
      <c r="F70" s="65">
        <v>3</v>
      </c>
      <c r="G70" s="13">
        <v>62.07</v>
      </c>
      <c r="H70" s="61">
        <f t="shared" si="7"/>
        <v>0.18621000000000001</v>
      </c>
      <c r="I70" s="13">
        <f>F70*G70</f>
        <v>186.21</v>
      </c>
    </row>
    <row r="71" spans="1:9" ht="15.75" customHeight="1">
      <c r="A71" s="30">
        <v>20</v>
      </c>
      <c r="B71" s="14" t="s">
        <v>128</v>
      </c>
      <c r="C71" s="30" t="s">
        <v>129</v>
      </c>
      <c r="D71" s="14" t="s">
        <v>130</v>
      </c>
      <c r="E71" s="18">
        <v>1536.4</v>
      </c>
      <c r="F71" s="56">
        <f>E71*12</f>
        <v>18436.800000000003</v>
      </c>
      <c r="G71" s="13">
        <v>2.16</v>
      </c>
      <c r="H71" s="61">
        <f t="shared" si="7"/>
        <v>39.823488000000012</v>
      </c>
      <c r="I71" s="13">
        <f>F71/12*G71</f>
        <v>3318.6240000000007</v>
      </c>
    </row>
    <row r="72" spans="1:9" ht="15.75" customHeight="1">
      <c r="A72" s="30"/>
      <c r="B72" s="48" t="s">
        <v>72</v>
      </c>
      <c r="C72" s="16"/>
      <c r="D72" s="14"/>
      <c r="E72" s="18"/>
      <c r="F72" s="13"/>
      <c r="G72" s="13"/>
      <c r="H72" s="61" t="s">
        <v>120</v>
      </c>
      <c r="I72" s="13"/>
    </row>
    <row r="73" spans="1:9" ht="15.75" hidden="1" customHeight="1">
      <c r="A73" s="30"/>
      <c r="B73" s="14" t="s">
        <v>131</v>
      </c>
      <c r="C73" s="16" t="s">
        <v>132</v>
      </c>
      <c r="D73" s="14" t="s">
        <v>68</v>
      </c>
      <c r="E73" s="18">
        <v>1</v>
      </c>
      <c r="F73" s="13">
        <f>E73</f>
        <v>1</v>
      </c>
      <c r="G73" s="13">
        <v>976.4</v>
      </c>
      <c r="H73" s="61">
        <f t="shared" ref="H73:H74" si="8">SUM(F73*G73/1000)</f>
        <v>0.97639999999999993</v>
      </c>
      <c r="I73" s="13">
        <v>0</v>
      </c>
    </row>
    <row r="74" spans="1:9" ht="15.75" hidden="1" customHeight="1">
      <c r="A74" s="30"/>
      <c r="B74" s="14" t="s">
        <v>133</v>
      </c>
      <c r="C74" s="16" t="s">
        <v>134</v>
      </c>
      <c r="D74" s="14"/>
      <c r="E74" s="18">
        <v>1</v>
      </c>
      <c r="F74" s="13">
        <v>1</v>
      </c>
      <c r="G74" s="13">
        <v>650</v>
      </c>
      <c r="H74" s="61">
        <f t="shared" si="8"/>
        <v>0.65</v>
      </c>
      <c r="I74" s="13">
        <v>0</v>
      </c>
    </row>
    <row r="75" spans="1:9" ht="15.75" hidden="1" customHeight="1">
      <c r="A75" s="30"/>
      <c r="B75" s="14" t="s">
        <v>73</v>
      </c>
      <c r="C75" s="16" t="s">
        <v>75</v>
      </c>
      <c r="D75" s="14"/>
      <c r="E75" s="18">
        <v>3</v>
      </c>
      <c r="F75" s="13">
        <v>0.3</v>
      </c>
      <c r="G75" s="13">
        <v>624.16999999999996</v>
      </c>
      <c r="H75" s="61">
        <f t="shared" si="7"/>
        <v>0.18725099999999997</v>
      </c>
      <c r="I75" s="13">
        <v>0</v>
      </c>
    </row>
    <row r="76" spans="1:9" ht="15.75" hidden="1" customHeight="1">
      <c r="A76" s="30"/>
      <c r="B76" s="14" t="s">
        <v>74</v>
      </c>
      <c r="C76" s="16" t="s">
        <v>31</v>
      </c>
      <c r="D76" s="14"/>
      <c r="E76" s="18">
        <v>1</v>
      </c>
      <c r="F76" s="56">
        <v>1</v>
      </c>
      <c r="G76" s="13">
        <v>1061.4100000000001</v>
      </c>
      <c r="H76" s="61">
        <f>F76*G76/1000</f>
        <v>1.0614100000000002</v>
      </c>
      <c r="I76" s="13">
        <v>0</v>
      </c>
    </row>
    <row r="77" spans="1:9" ht="15.75" customHeight="1">
      <c r="A77" s="30">
        <v>21</v>
      </c>
      <c r="B77" s="46" t="s">
        <v>135</v>
      </c>
      <c r="C77" s="47" t="s">
        <v>108</v>
      </c>
      <c r="D77" s="14" t="s">
        <v>30</v>
      </c>
      <c r="E77" s="18">
        <v>1</v>
      </c>
      <c r="F77" s="13">
        <f>E77*12</f>
        <v>12</v>
      </c>
      <c r="G77" s="13">
        <v>50.69</v>
      </c>
      <c r="H77" s="61">
        <f>G77*F77/1000</f>
        <v>0.60827999999999993</v>
      </c>
      <c r="I77" s="13">
        <f>G77</f>
        <v>50.69</v>
      </c>
    </row>
    <row r="78" spans="1:9" ht="15.75" hidden="1" customHeight="1">
      <c r="A78" s="30"/>
      <c r="B78" s="79" t="s">
        <v>76</v>
      </c>
      <c r="C78" s="16"/>
      <c r="D78" s="14"/>
      <c r="E78" s="18"/>
      <c r="F78" s="13"/>
      <c r="G78" s="13" t="s">
        <v>120</v>
      </c>
      <c r="H78" s="61" t="s">
        <v>120</v>
      </c>
      <c r="I78" s="13" t="str">
        <f>G78</f>
        <v xml:space="preserve"> </v>
      </c>
    </row>
    <row r="79" spans="1:9" ht="15.75" hidden="1" customHeight="1">
      <c r="A79" s="30"/>
      <c r="B79" s="43" t="s">
        <v>136</v>
      </c>
      <c r="C79" s="16" t="s">
        <v>77</v>
      </c>
      <c r="D79" s="14"/>
      <c r="E79" s="18"/>
      <c r="F79" s="13">
        <v>0.1</v>
      </c>
      <c r="G79" s="13">
        <v>3433.69</v>
      </c>
      <c r="H79" s="61">
        <f t="shared" si="7"/>
        <v>0.34336900000000004</v>
      </c>
      <c r="I79" s="13">
        <v>0</v>
      </c>
    </row>
    <row r="80" spans="1:9" ht="15.75" hidden="1" customHeight="1">
      <c r="A80" s="30"/>
      <c r="B80" s="55" t="s">
        <v>92</v>
      </c>
      <c r="C80" s="79"/>
      <c r="D80" s="31"/>
      <c r="E80" s="32"/>
      <c r="F80" s="68"/>
      <c r="G80" s="68"/>
      <c r="H80" s="80">
        <f>SUM(H57:H79)</f>
        <v>96.570317790000004</v>
      </c>
      <c r="I80" s="13"/>
    </row>
    <row r="81" spans="1:9" ht="15.75" hidden="1" customHeight="1">
      <c r="A81" s="30"/>
      <c r="B81" s="62" t="s">
        <v>116</v>
      </c>
      <c r="C81" s="16"/>
      <c r="D81" s="14"/>
      <c r="E81" s="57"/>
      <c r="F81" s="13">
        <v>1</v>
      </c>
      <c r="G81" s="13">
        <v>5637.8</v>
      </c>
      <c r="H81" s="61">
        <f>G81*F81/1000</f>
        <v>5.6378000000000004</v>
      </c>
      <c r="I81" s="13">
        <v>0</v>
      </c>
    </row>
    <row r="82" spans="1:9" ht="15.75" customHeight="1">
      <c r="A82" s="144" t="s">
        <v>149</v>
      </c>
      <c r="B82" s="145"/>
      <c r="C82" s="145"/>
      <c r="D82" s="145"/>
      <c r="E82" s="145"/>
      <c r="F82" s="145"/>
      <c r="G82" s="145"/>
      <c r="H82" s="145"/>
      <c r="I82" s="146"/>
    </row>
    <row r="83" spans="1:9" ht="15.75" customHeight="1">
      <c r="A83" s="30">
        <v>22</v>
      </c>
      <c r="B83" s="62" t="s">
        <v>117</v>
      </c>
      <c r="C83" s="16" t="s">
        <v>55</v>
      </c>
      <c r="D83" s="81" t="s">
        <v>56</v>
      </c>
      <c r="E83" s="13">
        <v>1536.4</v>
      </c>
      <c r="F83" s="13">
        <f>SUM(E83*12)</f>
        <v>18436.800000000003</v>
      </c>
      <c r="G83" s="13">
        <v>2.95</v>
      </c>
      <c r="H83" s="61">
        <f>SUM(F83*G83/1000)</f>
        <v>54.388560000000012</v>
      </c>
      <c r="I83" s="13">
        <f>F83/12*G83</f>
        <v>4532.380000000001</v>
      </c>
    </row>
    <row r="84" spans="1:9" ht="31.5" customHeight="1">
      <c r="A84" s="30">
        <v>23</v>
      </c>
      <c r="B84" s="14" t="s">
        <v>78</v>
      </c>
      <c r="C84" s="16"/>
      <c r="D84" s="81" t="s">
        <v>56</v>
      </c>
      <c r="E84" s="64">
        <f>E83</f>
        <v>1536.4</v>
      </c>
      <c r="F84" s="13">
        <f>E84*12</f>
        <v>18436.800000000003</v>
      </c>
      <c r="G84" s="13">
        <v>3.05</v>
      </c>
      <c r="H84" s="61">
        <f>F84*G84/1000</f>
        <v>56.232240000000004</v>
      </c>
      <c r="I84" s="13">
        <f>F84/12*G84</f>
        <v>4686.0200000000004</v>
      </c>
    </row>
    <row r="85" spans="1:9" ht="15.75" customHeight="1">
      <c r="A85" s="30"/>
      <c r="B85" s="36" t="s">
        <v>80</v>
      </c>
      <c r="C85" s="79"/>
      <c r="D85" s="78"/>
      <c r="E85" s="68"/>
      <c r="F85" s="68"/>
      <c r="G85" s="68"/>
      <c r="H85" s="80">
        <f>H84</f>
        <v>56.232240000000004</v>
      </c>
      <c r="I85" s="68">
        <f>I84+I83+I77+I71+I70+I61+I54+I50+I49+I48+I47+I46+I45+I34+I32+I31+I28+I27+I21+I20+I18+I17+I16</f>
        <v>37826.780485111114</v>
      </c>
    </row>
    <row r="86" spans="1:9" ht="15.75" customHeight="1">
      <c r="A86" s="130" t="s">
        <v>61</v>
      </c>
      <c r="B86" s="131"/>
      <c r="C86" s="131"/>
      <c r="D86" s="131"/>
      <c r="E86" s="131"/>
      <c r="F86" s="131"/>
      <c r="G86" s="131"/>
      <c r="H86" s="131"/>
      <c r="I86" s="132"/>
    </row>
    <row r="87" spans="1:9" ht="15.75" customHeight="1">
      <c r="A87" s="30" t="s">
        <v>226</v>
      </c>
      <c r="B87" s="46" t="s">
        <v>138</v>
      </c>
      <c r="C87" s="47" t="s">
        <v>108</v>
      </c>
      <c r="D87" s="43"/>
      <c r="E87" s="13"/>
      <c r="F87" s="13">
        <v>104</v>
      </c>
      <c r="G87" s="13">
        <v>55.55</v>
      </c>
      <c r="H87" s="13">
        <f t="shared" ref="H87:H88" si="9">G87*F87/1000</f>
        <v>5.7771999999999997</v>
      </c>
      <c r="I87" s="13">
        <f>G87*26</f>
        <v>1444.3</v>
      </c>
    </row>
    <row r="88" spans="1:9" ht="15.75" customHeight="1">
      <c r="A88" s="30">
        <v>25</v>
      </c>
      <c r="B88" s="112" t="s">
        <v>216</v>
      </c>
      <c r="C88" s="113" t="s">
        <v>108</v>
      </c>
      <c r="D88" s="43"/>
      <c r="E88" s="13"/>
      <c r="F88" s="13">
        <v>1</v>
      </c>
      <c r="G88" s="34">
        <v>873.22</v>
      </c>
      <c r="H88" s="102">
        <f t="shared" si="9"/>
        <v>0.87322</v>
      </c>
      <c r="I88" s="13">
        <f>G88*1</f>
        <v>873.22</v>
      </c>
    </row>
    <row r="89" spans="1:9" ht="15.75" customHeight="1">
      <c r="A89" s="30"/>
      <c r="B89" s="41" t="s">
        <v>52</v>
      </c>
      <c r="C89" s="37"/>
      <c r="D89" s="44"/>
      <c r="E89" s="37">
        <v>1</v>
      </c>
      <c r="F89" s="37"/>
      <c r="G89" s="37"/>
      <c r="H89" s="37"/>
      <c r="I89" s="32">
        <f>I88</f>
        <v>873.22</v>
      </c>
    </row>
    <row r="90" spans="1:9" ht="15.75" customHeight="1">
      <c r="A90" s="30"/>
      <c r="B90" s="43" t="s">
        <v>79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166</v>
      </c>
      <c r="C91" s="33"/>
      <c r="D91" s="33"/>
      <c r="E91" s="33"/>
      <c r="F91" s="33"/>
      <c r="G91" s="33"/>
      <c r="H91" s="33"/>
      <c r="I91" s="40">
        <f>I85+I89</f>
        <v>38700.000485111115</v>
      </c>
    </row>
    <row r="92" spans="1:9">
      <c r="A92" s="147" t="s">
        <v>227</v>
      </c>
      <c r="B92" s="148"/>
      <c r="C92" s="148"/>
      <c r="D92" s="148"/>
      <c r="E92" s="148"/>
      <c r="F92" s="148"/>
      <c r="G92" s="148"/>
      <c r="H92" s="148"/>
      <c r="I92" s="148"/>
    </row>
    <row r="93" spans="1:9" ht="15.75">
      <c r="A93" s="139" t="s">
        <v>228</v>
      </c>
      <c r="B93" s="139"/>
      <c r="C93" s="139"/>
      <c r="D93" s="139"/>
      <c r="E93" s="139"/>
      <c r="F93" s="139"/>
      <c r="G93" s="139"/>
      <c r="H93" s="139"/>
      <c r="I93" s="139"/>
    </row>
    <row r="94" spans="1:9" ht="15.75" customHeight="1">
      <c r="A94" s="54"/>
      <c r="B94" s="140" t="s">
        <v>229</v>
      </c>
      <c r="C94" s="140"/>
      <c r="D94" s="140"/>
      <c r="E94" s="140"/>
      <c r="F94" s="140"/>
      <c r="G94" s="140"/>
      <c r="H94" s="60"/>
      <c r="I94" s="3"/>
    </row>
    <row r="95" spans="1:9">
      <c r="A95" s="53"/>
      <c r="B95" s="135" t="s">
        <v>6</v>
      </c>
      <c r="C95" s="135"/>
      <c r="D95" s="135"/>
      <c r="E95" s="135"/>
      <c r="F95" s="135"/>
      <c r="G95" s="135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41" t="s">
        <v>7</v>
      </c>
      <c r="B97" s="141"/>
      <c r="C97" s="141"/>
      <c r="D97" s="141"/>
      <c r="E97" s="141"/>
      <c r="F97" s="141"/>
      <c r="G97" s="141"/>
      <c r="H97" s="141"/>
      <c r="I97" s="141"/>
    </row>
    <row r="98" spans="1:9" ht="15.75" customHeight="1">
      <c r="A98" s="141" t="s">
        <v>8</v>
      </c>
      <c r="B98" s="141"/>
      <c r="C98" s="141"/>
      <c r="D98" s="141"/>
      <c r="E98" s="141"/>
      <c r="F98" s="141"/>
      <c r="G98" s="141"/>
      <c r="H98" s="141"/>
      <c r="I98" s="141"/>
    </row>
    <row r="99" spans="1:9" ht="15.75">
      <c r="A99" s="142" t="s">
        <v>62</v>
      </c>
      <c r="B99" s="142"/>
      <c r="C99" s="142"/>
      <c r="D99" s="142"/>
      <c r="E99" s="142"/>
      <c r="F99" s="142"/>
      <c r="G99" s="142"/>
      <c r="H99" s="142"/>
      <c r="I99" s="142"/>
    </row>
    <row r="100" spans="1:9" ht="15.75">
      <c r="A100" s="11"/>
    </row>
    <row r="101" spans="1:9" ht="15.75">
      <c r="A101" s="133" t="s">
        <v>9</v>
      </c>
      <c r="B101" s="133"/>
      <c r="C101" s="133"/>
      <c r="D101" s="133"/>
      <c r="E101" s="133"/>
      <c r="F101" s="133"/>
      <c r="G101" s="133"/>
      <c r="H101" s="133"/>
      <c r="I101" s="133"/>
    </row>
    <row r="102" spans="1:9" ht="15.75">
      <c r="A102" s="4"/>
    </row>
    <row r="103" spans="1:9" ht="15.75">
      <c r="B103" s="50" t="s">
        <v>10</v>
      </c>
      <c r="C103" s="134" t="s">
        <v>145</v>
      </c>
      <c r="D103" s="134"/>
      <c r="E103" s="134"/>
      <c r="F103" s="58"/>
      <c r="I103" s="52"/>
    </row>
    <row r="104" spans="1:9">
      <c r="A104" s="53"/>
      <c r="C104" s="135" t="s">
        <v>11</v>
      </c>
      <c r="D104" s="135"/>
      <c r="E104" s="135"/>
      <c r="F104" s="25"/>
      <c r="I104" s="51" t="s">
        <v>12</v>
      </c>
    </row>
    <row r="105" spans="1:9" ht="15.75">
      <c r="A105" s="26"/>
      <c r="C105" s="12"/>
      <c r="D105" s="12"/>
      <c r="G105" s="12"/>
      <c r="H105" s="12"/>
    </row>
    <row r="106" spans="1:9" ht="15.75" customHeight="1">
      <c r="B106" s="50" t="s">
        <v>13</v>
      </c>
      <c r="C106" s="136"/>
      <c r="D106" s="136"/>
      <c r="E106" s="136"/>
      <c r="F106" s="59"/>
      <c r="I106" s="52"/>
    </row>
    <row r="107" spans="1:9" ht="15.75" customHeight="1">
      <c r="A107" s="53"/>
      <c r="C107" s="137" t="s">
        <v>11</v>
      </c>
      <c r="D107" s="137"/>
      <c r="E107" s="137"/>
      <c r="F107" s="53"/>
      <c r="I107" s="51" t="s">
        <v>12</v>
      </c>
    </row>
    <row r="108" spans="1:9" ht="15.75" customHeight="1">
      <c r="A108" s="4" t="s">
        <v>14</v>
      </c>
    </row>
    <row r="109" spans="1:9">
      <c r="A109" s="138" t="s">
        <v>15</v>
      </c>
      <c r="B109" s="138"/>
      <c r="C109" s="138"/>
      <c r="D109" s="138"/>
      <c r="E109" s="138"/>
      <c r="F109" s="138"/>
      <c r="G109" s="138"/>
      <c r="H109" s="138"/>
      <c r="I109" s="138"/>
    </row>
    <row r="110" spans="1:9" ht="45" customHeight="1">
      <c r="A110" s="129" t="s">
        <v>16</v>
      </c>
      <c r="B110" s="129"/>
      <c r="C110" s="129"/>
      <c r="D110" s="129"/>
      <c r="E110" s="129"/>
      <c r="F110" s="129"/>
      <c r="G110" s="129"/>
      <c r="H110" s="129"/>
      <c r="I110" s="129"/>
    </row>
    <row r="111" spans="1:9" ht="30" customHeight="1">
      <c r="A111" s="129" t="s">
        <v>17</v>
      </c>
      <c r="B111" s="129"/>
      <c r="C111" s="129"/>
      <c r="D111" s="129"/>
      <c r="E111" s="129"/>
      <c r="F111" s="129"/>
      <c r="G111" s="129"/>
      <c r="H111" s="129"/>
      <c r="I111" s="129"/>
    </row>
    <row r="112" spans="1:9" ht="30" customHeight="1">
      <c r="A112" s="129" t="s">
        <v>21</v>
      </c>
      <c r="B112" s="129"/>
      <c r="C112" s="129"/>
      <c r="D112" s="129"/>
      <c r="E112" s="129"/>
      <c r="F112" s="129"/>
      <c r="G112" s="129"/>
      <c r="H112" s="129"/>
      <c r="I112" s="129"/>
    </row>
    <row r="113" spans="1:9" ht="15" customHeight="1">
      <c r="A113" s="129" t="s">
        <v>20</v>
      </c>
      <c r="B113" s="129"/>
      <c r="C113" s="129"/>
      <c r="D113" s="129"/>
      <c r="E113" s="129"/>
      <c r="F113" s="129"/>
      <c r="G113" s="129"/>
      <c r="H113" s="129"/>
      <c r="I113" s="129"/>
    </row>
  </sheetData>
  <autoFilter ref="I12:I56"/>
  <mergeCells count="30">
    <mergeCell ref="R61:U61"/>
    <mergeCell ref="A3:I3"/>
    <mergeCell ref="A4:I4"/>
    <mergeCell ref="A5:I5"/>
    <mergeCell ref="A8:I8"/>
    <mergeCell ref="A10:I10"/>
    <mergeCell ref="A14:I14"/>
    <mergeCell ref="A98:I98"/>
    <mergeCell ref="A99:I99"/>
    <mergeCell ref="A15:I15"/>
    <mergeCell ref="A29:I29"/>
    <mergeCell ref="A44:I44"/>
    <mergeCell ref="A86:I86"/>
    <mergeCell ref="A92:I92"/>
    <mergeCell ref="A110:I110"/>
    <mergeCell ref="A111:I111"/>
    <mergeCell ref="A112:I112"/>
    <mergeCell ref="A113:I113"/>
    <mergeCell ref="A55:I55"/>
    <mergeCell ref="A82:I82"/>
    <mergeCell ref="A101:I101"/>
    <mergeCell ref="C103:E103"/>
    <mergeCell ref="C104:E104"/>
    <mergeCell ref="C106:E106"/>
    <mergeCell ref="C107:E107"/>
    <mergeCell ref="A109:I109"/>
    <mergeCell ref="A93:I93"/>
    <mergeCell ref="B94:G94"/>
    <mergeCell ref="B95:G95"/>
    <mergeCell ref="A97:I97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2018-09-12T10:04:34Z</cp:lastPrinted>
  <dcterms:created xsi:type="dcterms:W3CDTF">2016-03-25T08:33:47Z</dcterms:created>
  <dcterms:modified xsi:type="dcterms:W3CDTF">2019-01-17T12:39:37Z</dcterms:modified>
</cp:coreProperties>
</file>